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199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<sst xmlns="http://schemas.openxmlformats.org/spreadsheetml/2006/main" count="1709" uniqueCount="575">
  <si>
    <t>№ рец</t>
  </si>
  <si>
    <t>прием пищи,</t>
  </si>
  <si>
    <t>наименование блюда</t>
  </si>
  <si>
    <t>масса</t>
  </si>
  <si>
    <t>порции</t>
  </si>
  <si>
    <t>продукты</t>
  </si>
  <si>
    <t>брутто</t>
  </si>
  <si>
    <t>нетто</t>
  </si>
  <si>
    <t>Б</t>
  </si>
  <si>
    <t>Ж</t>
  </si>
  <si>
    <t>У</t>
  </si>
  <si>
    <t>энергетическая</t>
  </si>
  <si>
    <t>ценность (ккал)</t>
  </si>
  <si>
    <t>витамины,мг</t>
  </si>
  <si>
    <t xml:space="preserve">В </t>
  </si>
  <si>
    <t>В</t>
  </si>
  <si>
    <t>С</t>
  </si>
  <si>
    <t>Ca</t>
  </si>
  <si>
    <t>Fe</t>
  </si>
  <si>
    <t>цена за</t>
  </si>
  <si>
    <t>1 кг</t>
  </si>
  <si>
    <t>стоимость</t>
  </si>
  <si>
    <t>единицы</t>
  </si>
  <si>
    <t>блюда</t>
  </si>
  <si>
    <t>минеральные</t>
  </si>
  <si>
    <t>вещества,мг</t>
  </si>
  <si>
    <t>пищевые</t>
  </si>
  <si>
    <t>вещества (г)</t>
  </si>
  <si>
    <t>каша жидкая</t>
  </si>
  <si>
    <t>молочная манная</t>
  </si>
  <si>
    <t>круппа манная</t>
  </si>
  <si>
    <t>молоко</t>
  </si>
  <si>
    <t>вода</t>
  </si>
  <si>
    <t>сахар</t>
  </si>
  <si>
    <t>масло сливочн</t>
  </si>
  <si>
    <t xml:space="preserve">              завтрак</t>
  </si>
  <si>
    <t>день второй</t>
  </si>
  <si>
    <t>чай с сахаром</t>
  </si>
  <si>
    <t>чай</t>
  </si>
  <si>
    <t>капуста белок</t>
  </si>
  <si>
    <t>картофель</t>
  </si>
  <si>
    <t>морковь</t>
  </si>
  <si>
    <t>лук репчат</t>
  </si>
  <si>
    <t>говядина</t>
  </si>
  <si>
    <t>хлеб пшенич</t>
  </si>
  <si>
    <t>сухари</t>
  </si>
  <si>
    <t>масло растит</t>
  </si>
  <si>
    <t>ИТОГО</t>
  </si>
  <si>
    <t>обед</t>
  </si>
  <si>
    <t>сухофрукты</t>
  </si>
  <si>
    <t>крахмал</t>
  </si>
  <si>
    <t>лимон. кислота</t>
  </si>
  <si>
    <t>Хлеб пшеничный</t>
  </si>
  <si>
    <t>полдник</t>
  </si>
  <si>
    <t>пирожок с капустой</t>
  </si>
  <si>
    <t>мука пшеничн</t>
  </si>
  <si>
    <t>дрожжи</t>
  </si>
  <si>
    <t>ВСЕГО ЗА ДЕНЬ</t>
  </si>
  <si>
    <t>яйцо варенное</t>
  </si>
  <si>
    <t>1 шт</t>
  </si>
  <si>
    <t>яйцо</t>
  </si>
  <si>
    <t>капуста тушенная</t>
  </si>
  <si>
    <t>капуста</t>
  </si>
  <si>
    <t>лук репчатый</t>
  </si>
  <si>
    <t>томат.паста</t>
  </si>
  <si>
    <t>мука</t>
  </si>
  <si>
    <t>лимон.кислота</t>
  </si>
  <si>
    <t>мука пшеничная</t>
  </si>
  <si>
    <t>масло сливоч</t>
  </si>
  <si>
    <t>масло сливочное</t>
  </si>
  <si>
    <t>хлеб пшеничный</t>
  </si>
  <si>
    <t>запеканка из творога</t>
  </si>
  <si>
    <t>творог</t>
  </si>
  <si>
    <t>ряженка</t>
  </si>
  <si>
    <t>рассыпчатая с</t>
  </si>
  <si>
    <t>изюмом</t>
  </si>
  <si>
    <t>круппа рисовая</t>
  </si>
  <si>
    <t>изюм</t>
  </si>
  <si>
    <t>каша рисовая</t>
  </si>
  <si>
    <t>2-й завтрак</t>
  </si>
  <si>
    <t>яблоко</t>
  </si>
  <si>
    <t xml:space="preserve">Щи со свежей </t>
  </si>
  <si>
    <t>капустой</t>
  </si>
  <si>
    <t>петрушка</t>
  </si>
  <si>
    <t>капуста белокоч</t>
  </si>
  <si>
    <t>томат. Паста</t>
  </si>
  <si>
    <t>биточки рыбные</t>
  </si>
  <si>
    <t>рыба минтай</t>
  </si>
  <si>
    <t>масло растительн</t>
  </si>
  <si>
    <t xml:space="preserve">компот из </t>
  </si>
  <si>
    <t>изделиями</t>
  </si>
  <si>
    <t>молочная</t>
  </si>
  <si>
    <t>пшеничная</t>
  </si>
  <si>
    <t>крупа пшеничная</t>
  </si>
  <si>
    <t>ОБЕД</t>
  </si>
  <si>
    <t xml:space="preserve">обед </t>
  </si>
  <si>
    <t xml:space="preserve">вода </t>
  </si>
  <si>
    <t>лимон</t>
  </si>
  <si>
    <t>Полдник</t>
  </si>
  <si>
    <t>соль</t>
  </si>
  <si>
    <t>Сырники с морковью</t>
  </si>
  <si>
    <t>чай с молоком</t>
  </si>
  <si>
    <t>бульон</t>
  </si>
  <si>
    <t>сметана прокипяч</t>
  </si>
  <si>
    <t>Омлет натуральный</t>
  </si>
  <si>
    <t>икра кабачковая</t>
  </si>
  <si>
    <t>(консервы)</t>
  </si>
  <si>
    <t>Суп картофельный</t>
  </si>
  <si>
    <t>напиток лимонный</t>
  </si>
  <si>
    <t xml:space="preserve"> </t>
  </si>
  <si>
    <t xml:space="preserve"> день первый</t>
  </si>
  <si>
    <t>0.04</t>
  </si>
  <si>
    <t>0.02</t>
  </si>
  <si>
    <t>_</t>
  </si>
  <si>
    <t>35.88</t>
  </si>
  <si>
    <t>0.05</t>
  </si>
  <si>
    <t>0.03</t>
  </si>
  <si>
    <t>0.5</t>
  </si>
  <si>
    <t xml:space="preserve"> 685/</t>
  </si>
  <si>
    <t xml:space="preserve"> часй с сахаром</t>
  </si>
  <si>
    <t xml:space="preserve"> чай</t>
  </si>
  <si>
    <t xml:space="preserve"> вода</t>
  </si>
  <si>
    <t>0.01</t>
  </si>
  <si>
    <t>0.07</t>
  </si>
  <si>
    <t>33.37</t>
  </si>
  <si>
    <t>36.73</t>
  </si>
  <si>
    <t xml:space="preserve"> 14.4</t>
  </si>
  <si>
    <t xml:space="preserve"> 6.4</t>
  </si>
  <si>
    <t xml:space="preserve"> картофель</t>
  </si>
  <si>
    <t>0.17</t>
  </si>
  <si>
    <t>0.06</t>
  </si>
  <si>
    <t>0.13</t>
  </si>
  <si>
    <t>0.18</t>
  </si>
  <si>
    <t>0.63</t>
  </si>
  <si>
    <t>0.11</t>
  </si>
  <si>
    <t xml:space="preserve"> творог</t>
  </si>
  <si>
    <t xml:space="preserve"> манная крупа</t>
  </si>
  <si>
    <t xml:space="preserve"> или мука</t>
  </si>
  <si>
    <t xml:space="preserve"> сметана</t>
  </si>
  <si>
    <t>0.37</t>
  </si>
  <si>
    <t>0.72</t>
  </si>
  <si>
    <t>257.41</t>
  </si>
  <si>
    <t>0.79</t>
  </si>
  <si>
    <t xml:space="preserve"> ряженка</t>
  </si>
  <si>
    <t>0.23</t>
  </si>
  <si>
    <t>0.54</t>
  </si>
  <si>
    <t>223.2</t>
  </si>
  <si>
    <t xml:space="preserve"> день третий</t>
  </si>
  <si>
    <t xml:space="preserve"> 229.3</t>
  </si>
  <si>
    <t xml:space="preserve"> 4.8</t>
  </si>
  <si>
    <t xml:space="preserve"> 3.2</t>
  </si>
  <si>
    <t xml:space="preserve"> 0.18</t>
  </si>
  <si>
    <t>0.16</t>
  </si>
  <si>
    <t>0.12</t>
  </si>
  <si>
    <t>119.58</t>
  </si>
  <si>
    <t>120.6</t>
  </si>
  <si>
    <t>Сыр Российский</t>
  </si>
  <si>
    <t>0.24</t>
  </si>
  <si>
    <t>158.9</t>
  </si>
  <si>
    <t>0.58</t>
  </si>
  <si>
    <t xml:space="preserve"> напиток кофейный</t>
  </si>
  <si>
    <t xml:space="preserve"> 154.8</t>
  </si>
  <si>
    <t>0.45</t>
  </si>
  <si>
    <t>54.45</t>
  </si>
  <si>
    <t>0.1</t>
  </si>
  <si>
    <t xml:space="preserve"> говядина</t>
  </si>
  <si>
    <t xml:space="preserve"> хлеб пшеничный</t>
  </si>
  <si>
    <t xml:space="preserve"> масло сливочное</t>
  </si>
  <si>
    <t>0.08</t>
  </si>
  <si>
    <t>Соус томатный</t>
  </si>
  <si>
    <t>масло растительное</t>
  </si>
  <si>
    <t>томатная паста</t>
  </si>
  <si>
    <t xml:space="preserve"> 1.8</t>
  </si>
  <si>
    <t>0.6</t>
  </si>
  <si>
    <t>0.3</t>
  </si>
  <si>
    <t xml:space="preserve"> Пюре картофельное</t>
  </si>
  <si>
    <t xml:space="preserve"> 5.2</t>
  </si>
  <si>
    <t>0.09</t>
  </si>
  <si>
    <t>2.1</t>
  </si>
  <si>
    <t>0.21</t>
  </si>
  <si>
    <t xml:space="preserve"> 2.94</t>
  </si>
  <si>
    <t>2.7</t>
  </si>
  <si>
    <t>16.5</t>
  </si>
  <si>
    <t>1.05</t>
  </si>
  <si>
    <t>2.76</t>
  </si>
  <si>
    <t>1.18</t>
  </si>
  <si>
    <t>1.59</t>
  </si>
  <si>
    <t>6.19</t>
  </si>
  <si>
    <t>5.76</t>
  </si>
  <si>
    <t>1.08</t>
  </si>
  <si>
    <t>1.76</t>
  </si>
  <si>
    <t>2.03</t>
  </si>
  <si>
    <t>15.3</t>
  </si>
  <si>
    <t xml:space="preserve"> молоко</t>
  </si>
  <si>
    <t>0.9</t>
  </si>
  <si>
    <t>0.27</t>
  </si>
  <si>
    <t>0.15</t>
  </si>
  <si>
    <t>1.0</t>
  </si>
  <si>
    <t>129.52</t>
  </si>
  <si>
    <t>0.85</t>
  </si>
  <si>
    <t>Яблоко</t>
  </si>
  <si>
    <t xml:space="preserve"> Суп картофельный</t>
  </si>
  <si>
    <t>с бобовыми</t>
  </si>
  <si>
    <t xml:space="preserve"> зелень</t>
  </si>
  <si>
    <t>0.62</t>
  </si>
  <si>
    <t>2.5</t>
  </si>
  <si>
    <t>44.3</t>
  </si>
  <si>
    <t>3.12</t>
  </si>
  <si>
    <t xml:space="preserve"> свекла</t>
  </si>
  <si>
    <t xml:space="preserve"> сахар</t>
  </si>
  <si>
    <t>12.27</t>
  </si>
  <si>
    <t>1.25</t>
  </si>
  <si>
    <t xml:space="preserve"> 736/</t>
  </si>
  <si>
    <t>738/</t>
  </si>
  <si>
    <t xml:space="preserve"> масло растит</t>
  </si>
  <si>
    <t>1.4</t>
  </si>
  <si>
    <t xml:space="preserve"> 0.06</t>
  </si>
  <si>
    <t>19.53</t>
  </si>
  <si>
    <t>28.11</t>
  </si>
  <si>
    <t>1.07</t>
  </si>
  <si>
    <t xml:space="preserve"> день четвёртый</t>
  </si>
  <si>
    <t xml:space="preserve"> 3.6</t>
  </si>
  <si>
    <t>1011/</t>
  </si>
  <si>
    <t>60.4</t>
  </si>
  <si>
    <t>Борщ сибирский</t>
  </si>
  <si>
    <t xml:space="preserve"> капуста</t>
  </si>
  <si>
    <t xml:space="preserve"> фасоль</t>
  </si>
  <si>
    <t xml:space="preserve"> морковь</t>
  </si>
  <si>
    <t xml:space="preserve"> лук </t>
  </si>
  <si>
    <t>бульон или вода</t>
  </si>
  <si>
    <t>4.25</t>
  </si>
  <si>
    <t>3.47</t>
  </si>
  <si>
    <t>15.11</t>
  </si>
  <si>
    <t>131.1</t>
  </si>
  <si>
    <t>20.11</t>
  </si>
  <si>
    <t>56.76</t>
  </si>
  <si>
    <t>2.45</t>
  </si>
  <si>
    <t xml:space="preserve"> мука пшеничная</t>
  </si>
  <si>
    <t xml:space="preserve">Компот из </t>
  </si>
  <si>
    <t>0</t>
  </si>
  <si>
    <t>Булочка домашняя</t>
  </si>
  <si>
    <t xml:space="preserve"> сахар для отделки</t>
  </si>
  <si>
    <t xml:space="preserve"> яйцо</t>
  </si>
  <si>
    <t xml:space="preserve"> соль</t>
  </si>
  <si>
    <t xml:space="preserve"> дрожжи</t>
  </si>
  <si>
    <t>Ряженка</t>
  </si>
  <si>
    <t xml:space="preserve"> день пятый</t>
  </si>
  <si>
    <t>123.32</t>
  </si>
  <si>
    <t xml:space="preserve"> 686/</t>
  </si>
  <si>
    <t>7.2</t>
  </si>
  <si>
    <t>2.8</t>
  </si>
  <si>
    <t>3.1</t>
  </si>
  <si>
    <t>Шницель</t>
  </si>
  <si>
    <t xml:space="preserve"> молоко или вода</t>
  </si>
  <si>
    <t xml:space="preserve"> сухари</t>
  </si>
  <si>
    <t xml:space="preserve"> масло растительное</t>
  </si>
  <si>
    <t>19.49</t>
  </si>
  <si>
    <t>1983г</t>
  </si>
  <si>
    <t xml:space="preserve"> 1983г</t>
  </si>
  <si>
    <t xml:space="preserve"> Кисель из </t>
  </si>
  <si>
    <t>лимонная кислота</t>
  </si>
  <si>
    <t>1.27</t>
  </si>
  <si>
    <t xml:space="preserve"> Какао с молоком</t>
  </si>
  <si>
    <t xml:space="preserve"> какао порошок</t>
  </si>
  <si>
    <t>0.22</t>
  </si>
  <si>
    <t>125.19</t>
  </si>
  <si>
    <t>0.56</t>
  </si>
  <si>
    <t xml:space="preserve"> 4.5</t>
  </si>
  <si>
    <t>4.3</t>
  </si>
  <si>
    <t>3.5</t>
  </si>
  <si>
    <t>20.5</t>
  </si>
  <si>
    <t>Напиток кофейнфй с</t>
  </si>
  <si>
    <t>молоком</t>
  </si>
  <si>
    <t xml:space="preserve"> кофейный напиток</t>
  </si>
  <si>
    <t xml:space="preserve"> Рыба, тущеная в</t>
  </si>
  <si>
    <t>томате с овощами</t>
  </si>
  <si>
    <t xml:space="preserve"> минтай</t>
  </si>
  <si>
    <t xml:space="preserve">  вода</t>
  </si>
  <si>
    <t>томат паста</t>
  </si>
  <si>
    <t>лавровый лист</t>
  </si>
  <si>
    <t xml:space="preserve"> 516/</t>
  </si>
  <si>
    <t xml:space="preserve"> Макаронные изделия</t>
  </si>
  <si>
    <t>отварные</t>
  </si>
  <si>
    <t xml:space="preserve"> макароны</t>
  </si>
  <si>
    <t xml:space="preserve"> 54.1</t>
  </si>
  <si>
    <t>10.87</t>
  </si>
  <si>
    <t>192.6</t>
  </si>
  <si>
    <t>0.92</t>
  </si>
  <si>
    <t>день седьмой</t>
  </si>
  <si>
    <t>685/</t>
  </si>
  <si>
    <t>Чай с сахаром</t>
  </si>
  <si>
    <t>Уха с перловой</t>
  </si>
  <si>
    <t>крупой</t>
  </si>
  <si>
    <t>минтай</t>
  </si>
  <si>
    <t>перловая круп</t>
  </si>
  <si>
    <t>10.88</t>
  </si>
  <si>
    <t>12.56</t>
  </si>
  <si>
    <t>хлеб пшеничн</t>
  </si>
  <si>
    <t>мука пшенич</t>
  </si>
  <si>
    <t>2.32</t>
  </si>
  <si>
    <t>3.75</t>
  </si>
  <si>
    <t>1.75</t>
  </si>
  <si>
    <t>лимонная кисл</t>
  </si>
  <si>
    <t>Компот из свежих</t>
  </si>
  <si>
    <t>плодов(яблоко)</t>
  </si>
  <si>
    <t>яблоки</t>
  </si>
  <si>
    <t>4.68</t>
  </si>
  <si>
    <t>хлеб пшеничый</t>
  </si>
  <si>
    <t>свекла</t>
  </si>
  <si>
    <t>сметана</t>
  </si>
  <si>
    <t>Какао с молоком</t>
  </si>
  <si>
    <t>какао порошок</t>
  </si>
  <si>
    <t>день восьмой</t>
  </si>
  <si>
    <t>Суп молочный с</t>
  </si>
  <si>
    <t>рисовая крупа</t>
  </si>
  <si>
    <t>124.28</t>
  </si>
  <si>
    <t>0.33</t>
  </si>
  <si>
    <t>1.5</t>
  </si>
  <si>
    <t>Птица отварная</t>
  </si>
  <si>
    <t>цыплята-</t>
  </si>
  <si>
    <t>бройлер</t>
  </si>
  <si>
    <t>88.2</t>
  </si>
  <si>
    <t>12.09</t>
  </si>
  <si>
    <t>1.39</t>
  </si>
  <si>
    <t>Компот из смеси</t>
  </si>
  <si>
    <t>0.29</t>
  </si>
  <si>
    <t>Блины</t>
  </si>
  <si>
    <t>3.8</t>
  </si>
  <si>
    <t>0.8</t>
  </si>
  <si>
    <t>день девятый</t>
  </si>
  <si>
    <t>354/</t>
  </si>
  <si>
    <t>Вареники ленивые</t>
  </si>
  <si>
    <t>с макаронными</t>
  </si>
  <si>
    <t>макаронные</t>
  </si>
  <si>
    <t>изделия</t>
  </si>
  <si>
    <t>1.17</t>
  </si>
  <si>
    <t>18.16</t>
  </si>
  <si>
    <t>0.98</t>
  </si>
  <si>
    <t>день десятый</t>
  </si>
  <si>
    <t>333/</t>
  </si>
  <si>
    <t>Макароны с сыром</t>
  </si>
  <si>
    <t>макароны</t>
  </si>
  <si>
    <t>сыр Российский</t>
  </si>
  <si>
    <t>0.32</t>
  </si>
  <si>
    <t>213.41</t>
  </si>
  <si>
    <t>Борщ с капустой и</t>
  </si>
  <si>
    <t>0.82</t>
  </si>
  <si>
    <t>0.34</t>
  </si>
  <si>
    <t>1.04</t>
  </si>
  <si>
    <t>0.31</t>
  </si>
  <si>
    <t>2.9</t>
  </si>
  <si>
    <t>1.1</t>
  </si>
  <si>
    <t xml:space="preserve"> обед</t>
  </si>
  <si>
    <t>0.97</t>
  </si>
  <si>
    <t>62.53</t>
  </si>
  <si>
    <t>45.88</t>
  </si>
  <si>
    <t>2.26</t>
  </si>
  <si>
    <t>120.27</t>
  </si>
  <si>
    <t>1,4</t>
  </si>
  <si>
    <t>13,3</t>
  </si>
  <si>
    <t>завтрак</t>
  </si>
  <si>
    <t>7,2</t>
  </si>
  <si>
    <t>1,6</t>
  </si>
  <si>
    <t>2,4</t>
  </si>
  <si>
    <t>4,8</t>
  </si>
  <si>
    <t>Напиток кофейный с</t>
  </si>
  <si>
    <t>сред. Стоим.д/д</t>
  </si>
  <si>
    <t xml:space="preserve"> 13</t>
  </si>
  <si>
    <t xml:space="preserve"> 2,2</t>
  </si>
  <si>
    <t xml:space="preserve"> о,о3</t>
  </si>
  <si>
    <t xml:space="preserve"> 1,79</t>
  </si>
  <si>
    <t xml:space="preserve"> 3,28</t>
  </si>
  <si>
    <t xml:space="preserve"> 4,16</t>
  </si>
  <si>
    <t xml:space="preserve"> 5,7</t>
  </si>
  <si>
    <t xml:space="preserve"> 3,24</t>
  </si>
  <si>
    <t>№</t>
  </si>
  <si>
    <t>БЕЛКИ</t>
  </si>
  <si>
    <t>ЖИРЫ</t>
  </si>
  <si>
    <t>УГЛЕВОДЫ</t>
  </si>
  <si>
    <t>ККАЛОРИИ</t>
  </si>
  <si>
    <t xml:space="preserve">всего </t>
  </si>
  <si>
    <t>за 10</t>
  </si>
  <si>
    <t>дней</t>
  </si>
  <si>
    <t>среднее</t>
  </si>
  <si>
    <t>за    1</t>
  </si>
  <si>
    <t>день</t>
  </si>
  <si>
    <t xml:space="preserve">  </t>
  </si>
  <si>
    <t xml:space="preserve"> 5,6</t>
  </si>
  <si>
    <t xml:space="preserve"> 3,27</t>
  </si>
  <si>
    <t>c сахаром</t>
  </si>
  <si>
    <t>с сахаром</t>
  </si>
  <si>
    <t>1</t>
  </si>
  <si>
    <t>3,74</t>
  </si>
  <si>
    <t>11,38</t>
  </si>
  <si>
    <t>1,06</t>
  </si>
  <si>
    <t>12</t>
  </si>
  <si>
    <t>2,2</t>
  </si>
  <si>
    <t>2,26</t>
  </si>
  <si>
    <t>Сок фруктовый</t>
  </si>
  <si>
    <t>сок фруктовый</t>
  </si>
  <si>
    <t>100</t>
  </si>
  <si>
    <t>соус томатный</t>
  </si>
  <si>
    <t>масло раститель</t>
  </si>
  <si>
    <t>13</t>
  </si>
  <si>
    <t xml:space="preserve"> яблоко</t>
  </si>
  <si>
    <t xml:space="preserve"> сок фруктовый</t>
  </si>
  <si>
    <t>2</t>
  </si>
  <si>
    <t>0,2</t>
  </si>
  <si>
    <t>150/70</t>
  </si>
  <si>
    <t xml:space="preserve">Каша жидкая </t>
  </si>
  <si>
    <t>2,33</t>
  </si>
  <si>
    <t>с повидлом</t>
  </si>
  <si>
    <t>повидло</t>
  </si>
  <si>
    <t>Плов из птицы</t>
  </si>
  <si>
    <t>птица бройлер</t>
  </si>
  <si>
    <t>0,42</t>
  </si>
  <si>
    <t>0,9</t>
  </si>
  <si>
    <t>0,98</t>
  </si>
  <si>
    <t>Суп из овощей</t>
  </si>
  <si>
    <t>горошек зелёный</t>
  </si>
  <si>
    <t>16</t>
  </si>
  <si>
    <t>хлеб ржаной</t>
  </si>
  <si>
    <t>1,16</t>
  </si>
  <si>
    <t>9,2</t>
  </si>
  <si>
    <t>9.2</t>
  </si>
  <si>
    <t>0.012</t>
  </si>
  <si>
    <t xml:space="preserve">   </t>
  </si>
  <si>
    <t>с крупой</t>
  </si>
  <si>
    <t>вода или бульон</t>
  </si>
  <si>
    <t xml:space="preserve"> -  р. </t>
  </si>
  <si>
    <t xml:space="preserve"> Фрикадельки из</t>
  </si>
  <si>
    <t xml:space="preserve">говядина тушеные </t>
  </si>
  <si>
    <t>в соусе</t>
  </si>
  <si>
    <t xml:space="preserve"> напиток лимонный</t>
  </si>
  <si>
    <t xml:space="preserve"> лимон</t>
  </si>
  <si>
    <t>0,03</t>
  </si>
  <si>
    <t>0,8</t>
  </si>
  <si>
    <t>2,52</t>
  </si>
  <si>
    <t>25,92</t>
  </si>
  <si>
    <t>1,18</t>
  </si>
  <si>
    <t>6,19</t>
  </si>
  <si>
    <t>1,59</t>
  </si>
  <si>
    <t>0.4</t>
  </si>
  <si>
    <t>72.4</t>
  </si>
  <si>
    <t>Бутерброд с</t>
  </si>
  <si>
    <t>маслом сливочным</t>
  </si>
  <si>
    <t>Бутерброд с  сыром</t>
  </si>
  <si>
    <t>российским</t>
  </si>
  <si>
    <t>1.16</t>
  </si>
  <si>
    <t>0.024</t>
  </si>
  <si>
    <t>тефтели(2-й вариант)</t>
  </si>
  <si>
    <t>Рисовая крупа</t>
  </si>
  <si>
    <t>2,06</t>
  </si>
  <si>
    <t>148/549</t>
  </si>
  <si>
    <t xml:space="preserve"> Суп- лапша </t>
  </si>
  <si>
    <t>домашняя</t>
  </si>
  <si>
    <t>18,7</t>
  </si>
  <si>
    <t>Бульон или вода</t>
  </si>
  <si>
    <t>крупа пшено</t>
  </si>
  <si>
    <t>3</t>
  </si>
  <si>
    <t>пшённая</t>
  </si>
  <si>
    <t>пшено</t>
  </si>
  <si>
    <t>1,31</t>
  </si>
  <si>
    <t>7,08</t>
  </si>
  <si>
    <t>12,51</t>
  </si>
  <si>
    <t>0.36</t>
  </si>
  <si>
    <t>7,0</t>
  </si>
  <si>
    <t>0,71</t>
  </si>
  <si>
    <t>11,46</t>
  </si>
  <si>
    <t>8</t>
  </si>
  <si>
    <t>7,19</t>
  </si>
  <si>
    <t>16,19</t>
  </si>
  <si>
    <t>26,42</t>
  </si>
  <si>
    <t>8,26</t>
  </si>
  <si>
    <t>Бутерброд с маслом</t>
  </si>
  <si>
    <t>сливочным</t>
  </si>
  <si>
    <t>0,54</t>
  </si>
  <si>
    <t xml:space="preserve">Суп картофельный </t>
  </si>
  <si>
    <t>8,6</t>
  </si>
  <si>
    <t>Томат.паста</t>
  </si>
  <si>
    <t>21,62</t>
  </si>
  <si>
    <t>1,36</t>
  </si>
  <si>
    <t>масол сливочное</t>
  </si>
  <si>
    <t>капуста тушеная</t>
  </si>
  <si>
    <t>90,45</t>
  </si>
  <si>
    <t>масло сливачное</t>
  </si>
  <si>
    <t>картофель отварной</t>
  </si>
  <si>
    <t>30,92</t>
  </si>
  <si>
    <t>Бутерброб с маслом</t>
  </si>
  <si>
    <t>10,09</t>
  </si>
  <si>
    <t>1,28</t>
  </si>
  <si>
    <t>3,44</t>
  </si>
  <si>
    <t>10,32</t>
  </si>
  <si>
    <t>17,27</t>
  </si>
  <si>
    <t>1,88</t>
  </si>
  <si>
    <t>7,61</t>
  </si>
  <si>
    <t>12,94</t>
  </si>
  <si>
    <t>51,42</t>
  </si>
  <si>
    <t>7,81</t>
  </si>
  <si>
    <t>13,58</t>
  </si>
  <si>
    <t>76,59</t>
  </si>
  <si>
    <t>7,18</t>
  </si>
  <si>
    <t>11,27</t>
  </si>
  <si>
    <t>7,82</t>
  </si>
  <si>
    <t>10,68</t>
  </si>
  <si>
    <t>0,79</t>
  </si>
  <si>
    <t>20,1</t>
  </si>
  <si>
    <t>0,59</t>
  </si>
  <si>
    <t>печенье</t>
  </si>
  <si>
    <t>горох</t>
  </si>
  <si>
    <t>1,2</t>
  </si>
  <si>
    <t>пшеничная крупа</t>
  </si>
  <si>
    <t>рагу из птицы</t>
  </si>
  <si>
    <t>цыплёнок-бройлер</t>
  </si>
  <si>
    <t>петрушка(корень)</t>
  </si>
  <si>
    <t>9,6</t>
  </si>
  <si>
    <t>кефир</t>
  </si>
  <si>
    <t>0,23</t>
  </si>
  <si>
    <t>0,18</t>
  </si>
  <si>
    <t>0,1р.</t>
  </si>
  <si>
    <t>6,5р.</t>
  </si>
  <si>
    <t>6.2</t>
  </si>
  <si>
    <t>10.6</t>
  </si>
  <si>
    <t>2.2</t>
  </si>
  <si>
    <t>3.2</t>
  </si>
  <si>
    <t>25.8</t>
  </si>
  <si>
    <t>5.06</t>
  </si>
  <si>
    <t>5.29</t>
  </si>
  <si>
    <t>2.22</t>
  </si>
  <si>
    <t>5.87</t>
  </si>
  <si>
    <t>12.33</t>
  </si>
  <si>
    <t>8.05</t>
  </si>
  <si>
    <t>6.93</t>
  </si>
  <si>
    <t>5.6</t>
  </si>
  <si>
    <t>37.03</t>
  </si>
  <si>
    <t>7.42</t>
  </si>
  <si>
    <t>3.57</t>
  </si>
  <si>
    <t>3.92</t>
  </si>
  <si>
    <t>41.5</t>
  </si>
  <si>
    <t>0.48</t>
  </si>
  <si>
    <t>Оладьи с повидлом</t>
  </si>
  <si>
    <t>Ватрушка с творогом</t>
  </si>
  <si>
    <t>Ккаша перловая</t>
  </si>
  <si>
    <t xml:space="preserve">картофелем </t>
  </si>
  <si>
    <t xml:space="preserve">каша </t>
  </si>
  <si>
    <t>Гуляш из говядины</t>
  </si>
  <si>
    <t>томпт-пюре</t>
  </si>
  <si>
    <t>1.36</t>
  </si>
  <si>
    <t>крупа перловая</t>
  </si>
  <si>
    <t>мука пшеничная на подпып</t>
  </si>
  <si>
    <t>Бутерброд с  маслом сливочным</t>
  </si>
  <si>
    <t>сухофруктов</t>
  </si>
  <si>
    <t>Кисель из сухофруктов</t>
  </si>
  <si>
    <t xml:space="preserve"> мука на подсып</t>
  </si>
  <si>
    <t>день шестой</t>
  </si>
  <si>
    <t>мука на подсыпку</t>
  </si>
  <si>
    <t>сахар для отделки</t>
  </si>
  <si>
    <t>732/ 733</t>
  </si>
  <si>
    <t>молоко или вода</t>
  </si>
  <si>
    <t>кондитерские изделия</t>
  </si>
  <si>
    <r>
      <t xml:space="preserve">закуска: </t>
    </r>
    <r>
      <rPr>
        <sz val="9"/>
        <color indexed="8"/>
        <rFont val="Calibri"/>
        <family val="2"/>
      </rPr>
      <t xml:space="preserve">помидор свежий </t>
    </r>
  </si>
  <si>
    <t>помидор</t>
  </si>
  <si>
    <r>
      <t xml:space="preserve">закуска: </t>
    </r>
    <r>
      <rPr>
        <sz val="9"/>
        <color indexed="8"/>
        <rFont val="Calibri"/>
        <family val="2"/>
      </rPr>
      <t>огурец свежий</t>
    </r>
  </si>
  <si>
    <t>огурец</t>
  </si>
  <si>
    <t>горошек зеленый консервированный (с термической обработкой)</t>
  </si>
  <si>
    <t xml:space="preserve">горошек зеленый консерв. </t>
  </si>
  <si>
    <t>кофейный напиток</t>
  </si>
  <si>
    <t>горошек зеленый консервированный (с терм. обработкой)</t>
  </si>
  <si>
    <t>пряник</t>
  </si>
  <si>
    <t>2 шт.</t>
  </si>
  <si>
    <t>2.21</t>
  </si>
  <si>
    <t>крупа ячневая</t>
  </si>
  <si>
    <t>Каша ячневая рассыпчатая</t>
  </si>
  <si>
    <t>Соус сметанный</t>
  </si>
  <si>
    <t>0.7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</si>
</sst>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0_р_."/>
    <numFmt numFmtId="167" formatCode="#,##0.00&quot;р.&quot;;[Red]#,##0.00&quot;р.&quot;"/>
    <numFmt numFmtId="168" formatCode="[$-FC19]d\ mmmm\ yyyy\ &quot;г.&quot;"/>
    <numFmt numFmtId="169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44" fontId="2" fillId="0" borderId="0" xfId="42" applyFont="1" applyFill="1" applyBorder="1" applyAlignment="1">
      <alignment/>
    </xf>
    <xf numFmtId="0" fontId="2" fillId="0" borderId="15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44" fontId="2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2" applyFont="1" applyBorder="1" applyAlignment="1">
      <alignment horizontal="center"/>
    </xf>
    <xf numFmtId="44" fontId="4" fillId="0" borderId="18" xfId="42" applyFont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7" fontId="4" fillId="0" borderId="10" xfId="42" applyNumberFormat="1" applyFont="1" applyBorder="1" applyAlignment="1">
      <alignment horizontal="center"/>
    </xf>
    <xf numFmtId="44" fontId="7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4" fontId="7" fillId="0" borderId="10" xfId="42" applyFon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4" fontId="7" fillId="0" borderId="1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4" fillId="0" borderId="10" xfId="42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44" fontId="7" fillId="0" borderId="18" xfId="42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/>
    </xf>
    <xf numFmtId="44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8" fontId="4" fillId="0" borderId="14" xfId="0" applyNumberFormat="1" applyFont="1" applyBorder="1" applyAlignment="1">
      <alignment/>
    </xf>
    <xf numFmtId="8" fontId="7" fillId="0" borderId="18" xfId="42" applyNumberFormat="1" applyFont="1" applyBorder="1" applyAlignment="1">
      <alignment horizontal="center"/>
    </xf>
    <xf numFmtId="8" fontId="7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4" fontId="4" fillId="0" borderId="10" xfId="42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8" xfId="42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4" fontId="7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44" fontId="7" fillId="0" borderId="10" xfId="42" applyFont="1" applyBorder="1" applyAlignment="1">
      <alignment/>
    </xf>
    <xf numFmtId="0" fontId="4" fillId="0" borderId="11" xfId="0" applyFont="1" applyFill="1" applyBorder="1" applyAlignment="1">
      <alignment horizontal="center"/>
    </xf>
    <xf numFmtId="44" fontId="7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4" fontId="7" fillId="0" borderId="14" xfId="42" applyFont="1" applyBorder="1" applyAlignment="1">
      <alignment/>
    </xf>
    <xf numFmtId="0" fontId="8" fillId="0" borderId="19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43" fontId="4" fillId="0" borderId="10" xfId="42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3" fontId="4" fillId="0" borderId="18" xfId="42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8" fontId="7" fillId="0" borderId="10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4" fontId="7" fillId="0" borderId="10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44" fontId="7" fillId="0" borderId="24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 horizontal="center"/>
    </xf>
    <xf numFmtId="8" fontId="7" fillId="0" borderId="24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right"/>
    </xf>
    <xf numFmtId="44" fontId="4" fillId="0" borderId="10" xfId="42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4" fontId="4" fillId="0" borderId="18" xfId="42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8" fontId="4" fillId="0" borderId="10" xfId="42" applyNumberFormat="1" applyFont="1" applyBorder="1" applyAlignment="1">
      <alignment/>
    </xf>
    <xf numFmtId="8" fontId="4" fillId="0" borderId="18" xfId="0" applyNumberFormat="1" applyFont="1" applyFill="1" applyBorder="1" applyAlignment="1">
      <alignment horizontal="center"/>
    </xf>
    <xf numFmtId="8" fontId="7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4" fontId="4" fillId="0" borderId="18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44" fontId="4" fillId="0" borderId="10" xfId="42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44" fontId="4" fillId="0" borderId="11" xfId="42" applyFont="1" applyBorder="1" applyAlignment="1">
      <alignment/>
    </xf>
    <xf numFmtId="44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 horizontal="right"/>
    </xf>
    <xf numFmtId="44" fontId="7" fillId="0" borderId="10" xfId="42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4" fontId="4" fillId="0" borderId="18" xfId="42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7" fontId="4" fillId="0" borderId="10" xfId="42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8" fontId="4" fillId="0" borderId="19" xfId="0" applyNumberFormat="1" applyFont="1" applyBorder="1" applyAlignment="1">
      <alignment/>
    </xf>
    <xf numFmtId="8" fontId="4" fillId="0" borderId="18" xfId="42" applyNumberFormat="1" applyFont="1" applyBorder="1" applyAlignment="1">
      <alignment/>
    </xf>
    <xf numFmtId="0" fontId="7" fillId="0" borderId="18" xfId="0" applyFont="1" applyBorder="1" applyAlignment="1">
      <alignment/>
    </xf>
    <xf numFmtId="43" fontId="4" fillId="0" borderId="10" xfId="42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0" fontId="4" fillId="0" borderId="10" xfId="42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8" xfId="42" applyNumberFormat="1" applyFont="1" applyBorder="1" applyAlignment="1">
      <alignment horizontal="center"/>
    </xf>
    <xf numFmtId="164" fontId="4" fillId="0" borderId="18" xfId="42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4" fontId="7" fillId="0" borderId="10" xfId="42" applyNumberFormat="1" applyFont="1" applyFill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20" xfId="0" applyFont="1" applyFill="1" applyBorder="1" applyAlignment="1">
      <alignment horizontal="right"/>
    </xf>
    <xf numFmtId="49" fontId="7" fillId="0" borderId="11" xfId="0" applyNumberFormat="1" applyFont="1" applyBorder="1" applyAlignment="1">
      <alignment/>
    </xf>
    <xf numFmtId="44" fontId="4" fillId="0" borderId="20" xfId="42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8" fontId="4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 horizontal="right"/>
    </xf>
    <xf numFmtId="39" fontId="4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8" fontId="4" fillId="0" borderId="18" xfId="42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6" fontId="4" fillId="0" borderId="18" xfId="42" applyNumberFormat="1" applyFont="1" applyFill="1" applyBorder="1" applyAlignment="1">
      <alignment/>
    </xf>
    <xf numFmtId="166" fontId="7" fillId="0" borderId="13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18" xfId="42" applyNumberFormat="1" applyFont="1" applyFill="1" applyBorder="1" applyAlignment="1">
      <alignment/>
    </xf>
    <xf numFmtId="7" fontId="7" fillId="0" borderId="10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4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4" fontId="4" fillId="0" borderId="15" xfId="0" applyNumberFormat="1" applyFont="1" applyBorder="1" applyAlignment="1">
      <alignment/>
    </xf>
    <xf numFmtId="44" fontId="4" fillId="0" borderId="15" xfId="42" applyFont="1" applyBorder="1" applyAlignment="1">
      <alignment/>
    </xf>
    <xf numFmtId="164" fontId="4" fillId="0" borderId="14" xfId="0" applyNumberFormat="1" applyFont="1" applyBorder="1" applyAlignment="1">
      <alignment/>
    </xf>
    <xf numFmtId="44" fontId="4" fillId="0" borderId="23" xfId="42" applyFont="1" applyBorder="1" applyAlignment="1">
      <alignment/>
    </xf>
    <xf numFmtId="44" fontId="4" fillId="0" borderId="14" xfId="0" applyNumberFormat="1" applyFont="1" applyBorder="1" applyAlignment="1">
      <alignment/>
    </xf>
    <xf numFmtId="44" fontId="4" fillId="0" borderId="0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44" fontId="4" fillId="0" borderId="19" xfId="42" applyFont="1" applyBorder="1" applyAlignment="1">
      <alignment/>
    </xf>
    <xf numFmtId="8" fontId="4" fillId="0" borderId="11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/>
    </xf>
    <xf numFmtId="167" fontId="4" fillId="0" borderId="1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/>
    </xf>
    <xf numFmtId="8" fontId="7" fillId="0" borderId="11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/>
    </xf>
    <xf numFmtId="44" fontId="4" fillId="0" borderId="13" xfId="42" applyFont="1" applyFill="1" applyBorder="1" applyAlignment="1">
      <alignment/>
    </xf>
    <xf numFmtId="164" fontId="7" fillId="0" borderId="10" xfId="42" applyNumberFormat="1" applyFont="1" applyBorder="1" applyAlignment="1">
      <alignment/>
    </xf>
    <xf numFmtId="0" fontId="4" fillId="0" borderId="11" xfId="0" applyFont="1" applyFill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1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 vertical="top" wrapText="1"/>
    </xf>
    <xf numFmtId="0" fontId="30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6" xfId="0" applyFont="1" applyBorder="1" applyAlignment="1">
      <alignment wrapText="1"/>
    </xf>
    <xf numFmtId="0" fontId="0" fillId="0" borderId="13" xfId="0" applyBorder="1" applyAlignment="1">
      <alignment wrapText="1"/>
    </xf>
    <xf numFmtId="17" fontId="4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4" fontId="4" fillId="0" borderId="16" xfId="42" applyFont="1" applyFill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3"/>
  <sheetViews>
    <sheetView tabSelected="1" view="pageBreakPreview" zoomScaleNormal="71" zoomScaleSheetLayoutView="100" zoomScalePageLayoutView="78" workbookViewId="0" topLeftCell="A691">
      <selection activeCell="B352" sqref="B352"/>
    </sheetView>
  </sheetViews>
  <sheetFormatPr defaultColWidth="9.140625" defaultRowHeight="15"/>
  <cols>
    <col min="1" max="1" width="5.421875" style="0" customWidth="1"/>
    <col min="2" max="2" width="17.421875" style="0" customWidth="1"/>
    <col min="3" max="3" width="6.421875" style="0" customWidth="1"/>
    <col min="4" max="4" width="14.140625" style="0" customWidth="1"/>
    <col min="5" max="5" width="6.7109375" style="0" customWidth="1"/>
    <col min="6" max="6" width="5.8515625" style="0" customWidth="1"/>
    <col min="7" max="7" width="6.8515625" style="0" customWidth="1"/>
    <col min="8" max="9" width="7.140625" style="0" customWidth="1"/>
    <col min="10" max="10" width="8.421875" style="0" customWidth="1"/>
    <col min="11" max="11" width="3.00390625" style="0" hidden="1" customWidth="1"/>
    <col min="12" max="12" width="4.57421875" style="0" customWidth="1"/>
    <col min="13" max="13" width="4.28125" style="0" customWidth="1"/>
    <col min="14" max="14" width="5.140625" style="0" customWidth="1"/>
    <col min="15" max="15" width="7.00390625" style="0" customWidth="1"/>
    <col min="16" max="16" width="5.421875" style="0" customWidth="1"/>
    <col min="17" max="18" width="8.421875" style="0" customWidth="1"/>
    <col min="19" max="19" width="10.57421875" style="0" customWidth="1"/>
  </cols>
  <sheetData>
    <row r="1" spans="1:21" ht="20.25" customHeight="1">
      <c r="A1" s="3"/>
      <c r="B1" s="285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27" t="s">
        <v>0</v>
      </c>
      <c r="B2" s="27" t="s">
        <v>1</v>
      </c>
      <c r="C2" s="27" t="s">
        <v>3</v>
      </c>
      <c r="D2" s="27" t="s">
        <v>5</v>
      </c>
      <c r="E2" s="331" t="s">
        <v>3</v>
      </c>
      <c r="F2" s="395"/>
      <c r="G2" s="381" t="s">
        <v>26</v>
      </c>
      <c r="H2" s="382"/>
      <c r="I2" s="382"/>
      <c r="J2" s="381" t="s">
        <v>11</v>
      </c>
      <c r="K2" s="410"/>
      <c r="L2" s="331" t="s">
        <v>13</v>
      </c>
      <c r="M2" s="395"/>
      <c r="N2" s="395"/>
      <c r="O2" s="381" t="s">
        <v>24</v>
      </c>
      <c r="P2" s="382"/>
      <c r="Q2" s="33" t="s">
        <v>19</v>
      </c>
      <c r="R2" s="33" t="s">
        <v>21</v>
      </c>
      <c r="S2" s="33" t="s">
        <v>21</v>
      </c>
      <c r="T2" s="3"/>
      <c r="U2" s="3"/>
    </row>
    <row r="3" spans="1:21" ht="15">
      <c r="A3" s="34"/>
      <c r="B3" s="35" t="s">
        <v>2</v>
      </c>
      <c r="C3" s="35" t="s">
        <v>4</v>
      </c>
      <c r="D3" s="34"/>
      <c r="E3" s="27" t="s">
        <v>6</v>
      </c>
      <c r="F3" s="27" t="s">
        <v>7</v>
      </c>
      <c r="G3" s="391" t="s">
        <v>27</v>
      </c>
      <c r="H3" s="391"/>
      <c r="I3" s="391"/>
      <c r="J3" s="408" t="s">
        <v>12</v>
      </c>
      <c r="K3" s="409"/>
      <c r="L3" s="333" t="s">
        <v>14</v>
      </c>
      <c r="M3" s="373" t="s">
        <v>15</v>
      </c>
      <c r="N3" s="373" t="s">
        <v>16</v>
      </c>
      <c r="O3" s="396" t="s">
        <v>25</v>
      </c>
      <c r="P3" s="396"/>
      <c r="Q3" s="37" t="s">
        <v>20</v>
      </c>
      <c r="R3" s="37" t="s">
        <v>22</v>
      </c>
      <c r="S3" s="37" t="s">
        <v>23</v>
      </c>
      <c r="T3" s="3"/>
      <c r="U3" s="3"/>
    </row>
    <row r="4" spans="1:21" ht="15">
      <c r="A4" s="38"/>
      <c r="B4" s="38"/>
      <c r="C4" s="38"/>
      <c r="D4" s="38"/>
      <c r="E4" s="38"/>
      <c r="F4" s="38"/>
      <c r="G4" s="39" t="s">
        <v>8</v>
      </c>
      <c r="H4" s="39" t="s">
        <v>9</v>
      </c>
      <c r="I4" s="39" t="s">
        <v>10</v>
      </c>
      <c r="J4" s="40"/>
      <c r="K4" s="41"/>
      <c r="L4" s="334"/>
      <c r="M4" s="374"/>
      <c r="N4" s="374"/>
      <c r="O4" s="39" t="s">
        <v>17</v>
      </c>
      <c r="P4" s="39" t="s">
        <v>18</v>
      </c>
      <c r="Q4" s="38"/>
      <c r="R4" s="38"/>
      <c r="S4" s="43"/>
      <c r="T4" s="3"/>
      <c r="U4" s="3"/>
    </row>
    <row r="5" spans="1:21" ht="15">
      <c r="A5" s="381" t="s">
        <v>35</v>
      </c>
      <c r="B5" s="38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44"/>
      <c r="T5" s="3"/>
      <c r="U5" s="3"/>
    </row>
    <row r="6" spans="1:21" ht="15">
      <c r="A6" s="45">
        <v>311</v>
      </c>
      <c r="B6" s="46" t="s">
        <v>28</v>
      </c>
      <c r="C6" s="47">
        <v>200</v>
      </c>
      <c r="D6" s="288" t="s">
        <v>30</v>
      </c>
      <c r="E6" s="49">
        <v>31</v>
      </c>
      <c r="F6" s="49">
        <v>31</v>
      </c>
      <c r="G6" s="335">
        <v>3</v>
      </c>
      <c r="H6" s="338">
        <v>0.4</v>
      </c>
      <c r="I6" s="338">
        <v>32</v>
      </c>
      <c r="J6" s="338">
        <v>146</v>
      </c>
      <c r="K6" s="338"/>
      <c r="L6" s="338" t="s">
        <v>123</v>
      </c>
      <c r="M6" s="338" t="s">
        <v>196</v>
      </c>
      <c r="N6" s="338" t="s">
        <v>197</v>
      </c>
      <c r="O6" s="338" t="s">
        <v>198</v>
      </c>
      <c r="P6" s="338" t="s">
        <v>199</v>
      </c>
      <c r="Q6" s="50">
        <v>25</v>
      </c>
      <c r="R6" s="51">
        <f>Q6/1000*E6</f>
        <v>0.775</v>
      </c>
      <c r="S6" s="52" t="s">
        <v>109</v>
      </c>
      <c r="T6" s="3"/>
      <c r="U6" s="3"/>
    </row>
    <row r="7" spans="1:21" ht="15">
      <c r="A7" s="34"/>
      <c r="B7" s="53" t="s">
        <v>29</v>
      </c>
      <c r="C7" s="54"/>
      <c r="D7" s="288" t="s">
        <v>31</v>
      </c>
      <c r="E7" s="49">
        <v>100</v>
      </c>
      <c r="F7" s="49">
        <v>100</v>
      </c>
      <c r="G7" s="336"/>
      <c r="H7" s="338"/>
      <c r="I7" s="338"/>
      <c r="J7" s="338"/>
      <c r="K7" s="338"/>
      <c r="L7" s="338"/>
      <c r="M7" s="338"/>
      <c r="N7" s="338"/>
      <c r="O7" s="338"/>
      <c r="P7" s="338"/>
      <c r="Q7" s="50">
        <v>49</v>
      </c>
      <c r="R7" s="51">
        <f aca="true" t="shared" si="0" ref="R7:R60">Q7/1000*E7</f>
        <v>4.9</v>
      </c>
      <c r="S7" s="34"/>
      <c r="T7" s="3"/>
      <c r="U7" s="3"/>
    </row>
    <row r="8" spans="1:21" ht="15">
      <c r="A8" s="34"/>
      <c r="B8" s="53" t="s">
        <v>390</v>
      </c>
      <c r="C8" s="54"/>
      <c r="D8" s="288" t="s">
        <v>32</v>
      </c>
      <c r="E8" s="49">
        <v>74.9</v>
      </c>
      <c r="F8" s="49">
        <v>74.9</v>
      </c>
      <c r="G8" s="336"/>
      <c r="H8" s="338"/>
      <c r="I8" s="338"/>
      <c r="J8" s="338"/>
      <c r="K8" s="338"/>
      <c r="L8" s="338"/>
      <c r="M8" s="338"/>
      <c r="N8" s="338"/>
      <c r="O8" s="338"/>
      <c r="P8" s="338"/>
      <c r="Q8" s="50"/>
      <c r="R8" s="51">
        <f t="shared" si="0"/>
        <v>0</v>
      </c>
      <c r="S8" s="34"/>
      <c r="T8" s="3"/>
      <c r="U8" s="3"/>
    </row>
    <row r="9" spans="1:21" ht="13.5" customHeight="1">
      <c r="A9" s="34"/>
      <c r="B9" s="34"/>
      <c r="C9" s="54"/>
      <c r="D9" s="288" t="s">
        <v>33</v>
      </c>
      <c r="E9" s="55">
        <v>20</v>
      </c>
      <c r="F9" s="55">
        <v>20</v>
      </c>
      <c r="G9" s="336"/>
      <c r="H9" s="338"/>
      <c r="I9" s="338"/>
      <c r="J9" s="338"/>
      <c r="K9" s="338"/>
      <c r="L9" s="338"/>
      <c r="M9" s="338"/>
      <c r="N9" s="338"/>
      <c r="O9" s="338"/>
      <c r="P9" s="338"/>
      <c r="Q9" s="56">
        <v>49</v>
      </c>
      <c r="R9" s="51">
        <f t="shared" si="0"/>
        <v>0.98</v>
      </c>
      <c r="S9" s="34"/>
      <c r="T9" s="3"/>
      <c r="U9" s="3"/>
    </row>
    <row r="10" spans="1:21" ht="15" hidden="1">
      <c r="A10" s="38"/>
      <c r="B10" s="38"/>
      <c r="C10" s="54"/>
      <c r="D10" s="288" t="s">
        <v>109</v>
      </c>
      <c r="E10" s="55" t="s">
        <v>109</v>
      </c>
      <c r="F10" s="55" t="s">
        <v>109</v>
      </c>
      <c r="G10" s="337"/>
      <c r="H10" s="338"/>
      <c r="I10" s="338"/>
      <c r="J10" s="338"/>
      <c r="K10" s="338"/>
      <c r="L10" s="338"/>
      <c r="M10" s="338"/>
      <c r="N10" s="338"/>
      <c r="O10" s="338"/>
      <c r="P10" s="338"/>
      <c r="Q10" s="50" t="s">
        <v>109</v>
      </c>
      <c r="R10" s="51" t="s">
        <v>109</v>
      </c>
      <c r="S10" s="57">
        <f>R6+R7+R8+R9</f>
        <v>6.655000000000001</v>
      </c>
      <c r="T10" s="3"/>
      <c r="U10" s="3"/>
    </row>
    <row r="11" spans="1:21" ht="15">
      <c r="A11" s="58">
        <v>3</v>
      </c>
      <c r="B11" s="45" t="s">
        <v>446</v>
      </c>
      <c r="C11" s="45">
        <v>50</v>
      </c>
      <c r="D11" s="288" t="s">
        <v>70</v>
      </c>
      <c r="E11" s="49">
        <v>30</v>
      </c>
      <c r="F11" s="49">
        <v>30</v>
      </c>
      <c r="G11" s="58"/>
      <c r="H11" s="58"/>
      <c r="I11" s="58"/>
      <c r="J11" s="309"/>
      <c r="K11" s="309"/>
      <c r="L11" s="309" t="s">
        <v>115</v>
      </c>
      <c r="M11" s="309" t="s">
        <v>123</v>
      </c>
      <c r="N11" s="309" t="s">
        <v>157</v>
      </c>
      <c r="O11" s="309" t="s">
        <v>158</v>
      </c>
      <c r="P11" s="309" t="s">
        <v>159</v>
      </c>
      <c r="Q11" s="50">
        <v>23.33</v>
      </c>
      <c r="R11" s="60">
        <f>Q11/1000*E11</f>
        <v>0.6998999999999999</v>
      </c>
      <c r="S11" s="49"/>
      <c r="T11" s="3"/>
      <c r="U11" s="3"/>
    </row>
    <row r="12" spans="1:21" ht="15">
      <c r="A12" s="61"/>
      <c r="B12" s="62" t="s">
        <v>447</v>
      </c>
      <c r="C12" s="61"/>
      <c r="D12" s="288" t="s">
        <v>69</v>
      </c>
      <c r="E12" s="49">
        <v>5</v>
      </c>
      <c r="F12" s="49">
        <v>5</v>
      </c>
      <c r="G12" s="61"/>
      <c r="H12" s="61"/>
      <c r="I12" s="61"/>
      <c r="J12" s="310"/>
      <c r="K12" s="310"/>
      <c r="L12" s="310"/>
      <c r="M12" s="310"/>
      <c r="N12" s="310"/>
      <c r="O12" s="310"/>
      <c r="P12" s="310"/>
      <c r="Q12" s="63">
        <v>355</v>
      </c>
      <c r="R12" s="60">
        <f>Q12/1000*E12</f>
        <v>1.775</v>
      </c>
      <c r="S12" s="64" t="s">
        <v>109</v>
      </c>
      <c r="T12" s="3"/>
      <c r="U12" s="3"/>
    </row>
    <row r="13" spans="1:21" ht="15">
      <c r="A13" s="65"/>
      <c r="B13" s="65"/>
      <c r="C13" s="65"/>
      <c r="D13" s="288" t="s">
        <v>156</v>
      </c>
      <c r="E13" s="49">
        <v>16</v>
      </c>
      <c r="F13" s="49">
        <v>15</v>
      </c>
      <c r="G13" s="65">
        <v>6.7</v>
      </c>
      <c r="H13" s="65">
        <v>11.2</v>
      </c>
      <c r="I13" s="65">
        <v>10.4</v>
      </c>
      <c r="J13" s="311">
        <v>175.7</v>
      </c>
      <c r="K13" s="311"/>
      <c r="L13" s="311"/>
      <c r="M13" s="311"/>
      <c r="N13" s="311"/>
      <c r="O13" s="311"/>
      <c r="P13" s="311"/>
      <c r="Q13" s="63">
        <v>375</v>
      </c>
      <c r="R13" s="60">
        <f>Q13/1000*E13</f>
        <v>6</v>
      </c>
      <c r="S13" s="67">
        <f>R11+R12+R13</f>
        <v>8.4749</v>
      </c>
      <c r="T13" s="3"/>
      <c r="U13" s="3"/>
    </row>
    <row r="14" spans="1:21" ht="15">
      <c r="A14" s="45">
        <v>685</v>
      </c>
      <c r="B14" s="45" t="s">
        <v>37</v>
      </c>
      <c r="C14" s="45">
        <v>180</v>
      </c>
      <c r="D14" s="289" t="s">
        <v>38</v>
      </c>
      <c r="E14" s="55">
        <v>0.3</v>
      </c>
      <c r="F14" s="55">
        <v>0.3</v>
      </c>
      <c r="G14" s="335">
        <v>0.18</v>
      </c>
      <c r="H14" s="309">
        <v>0</v>
      </c>
      <c r="I14" s="309">
        <v>13.5</v>
      </c>
      <c r="J14" s="315">
        <v>52.2</v>
      </c>
      <c r="K14" s="316"/>
      <c r="L14" s="309" t="s">
        <v>113</v>
      </c>
      <c r="M14" s="309" t="s">
        <v>113</v>
      </c>
      <c r="N14" s="309" t="s">
        <v>113</v>
      </c>
      <c r="O14" s="309" t="s">
        <v>195</v>
      </c>
      <c r="P14" s="309" t="s">
        <v>116</v>
      </c>
      <c r="Q14" s="70">
        <v>420</v>
      </c>
      <c r="R14" s="51">
        <f t="shared" si="0"/>
        <v>0.126</v>
      </c>
      <c r="S14" s="71" t="s">
        <v>109</v>
      </c>
      <c r="T14" s="3"/>
      <c r="U14" s="3"/>
    </row>
    <row r="15" spans="1:21" ht="15">
      <c r="A15" s="34"/>
      <c r="B15" s="34"/>
      <c r="C15" s="34"/>
      <c r="D15" s="289" t="s">
        <v>33</v>
      </c>
      <c r="E15" s="55">
        <v>13.5</v>
      </c>
      <c r="F15" s="55">
        <v>13.5</v>
      </c>
      <c r="G15" s="336"/>
      <c r="H15" s="310"/>
      <c r="I15" s="310"/>
      <c r="J15" s="317"/>
      <c r="K15" s="318"/>
      <c r="L15" s="310"/>
      <c r="M15" s="310"/>
      <c r="N15" s="310"/>
      <c r="O15" s="310"/>
      <c r="P15" s="310"/>
      <c r="Q15" s="74">
        <v>49</v>
      </c>
      <c r="R15" s="51">
        <f t="shared" si="0"/>
        <v>0.6615</v>
      </c>
      <c r="S15" s="34"/>
      <c r="T15" s="3"/>
      <c r="U15" s="3"/>
    </row>
    <row r="16" spans="1:21" ht="15">
      <c r="A16" s="38"/>
      <c r="B16" s="38"/>
      <c r="C16" s="38"/>
      <c r="D16" s="289" t="s">
        <v>32</v>
      </c>
      <c r="E16" s="49">
        <v>180</v>
      </c>
      <c r="F16" s="49">
        <v>180</v>
      </c>
      <c r="G16" s="337"/>
      <c r="H16" s="311"/>
      <c r="I16" s="311"/>
      <c r="J16" s="319"/>
      <c r="K16" s="320"/>
      <c r="L16" s="311"/>
      <c r="M16" s="311"/>
      <c r="N16" s="311"/>
      <c r="O16" s="311"/>
      <c r="P16" s="311"/>
      <c r="Q16" s="50"/>
      <c r="R16" s="51">
        <f t="shared" si="0"/>
        <v>0</v>
      </c>
      <c r="S16" s="77">
        <f>R14+R15</f>
        <v>0.7875</v>
      </c>
      <c r="T16" s="3"/>
      <c r="U16" s="3"/>
    </row>
    <row r="17" spans="1:21" ht="15">
      <c r="A17" s="48"/>
      <c r="B17" s="78" t="s">
        <v>47</v>
      </c>
      <c r="C17" s="48"/>
      <c r="D17" s="48"/>
      <c r="E17" s="48"/>
      <c r="F17" s="48"/>
      <c r="G17" s="79">
        <f>SUM(G6:G16)</f>
        <v>9.879999999999999</v>
      </c>
      <c r="H17" s="80">
        <f>SUM(H6:H16)</f>
        <v>11.6</v>
      </c>
      <c r="I17" s="80">
        <f>SUM(I6:I16)</f>
        <v>55.9</v>
      </c>
      <c r="J17" s="398">
        <f>SUM(J6:K16)</f>
        <v>373.9</v>
      </c>
      <c r="K17" s="398"/>
      <c r="L17" s="80">
        <v>0.12</v>
      </c>
      <c r="M17" s="80">
        <v>0.174</v>
      </c>
      <c r="N17" s="80" t="s">
        <v>197</v>
      </c>
      <c r="O17" s="80">
        <v>139.79</v>
      </c>
      <c r="P17" s="81">
        <v>0.93</v>
      </c>
      <c r="Q17" s="48"/>
      <c r="R17" s="82"/>
      <c r="S17" s="83">
        <f>S10+S13+S16</f>
        <v>15.9174</v>
      </c>
      <c r="T17" s="3"/>
      <c r="U17" s="3"/>
    </row>
    <row r="18" spans="1:21" ht="15">
      <c r="A18" s="84"/>
      <c r="B18" s="29" t="s">
        <v>79</v>
      </c>
      <c r="C18" s="85"/>
      <c r="D18" s="85"/>
      <c r="E18" s="85"/>
      <c r="F18" s="85"/>
      <c r="G18" s="86"/>
      <c r="H18" s="86"/>
      <c r="I18" s="86"/>
      <c r="J18" s="395"/>
      <c r="K18" s="395"/>
      <c r="L18" s="85"/>
      <c r="M18" s="85"/>
      <c r="N18" s="85"/>
      <c r="O18" s="85"/>
      <c r="P18" s="85"/>
      <c r="Q18" s="85"/>
      <c r="R18" s="51">
        <f t="shared" si="0"/>
        <v>0</v>
      </c>
      <c r="S18" s="87"/>
      <c r="T18" s="10"/>
      <c r="U18" s="3"/>
    </row>
    <row r="19" spans="1:21" ht="15">
      <c r="A19" s="38"/>
      <c r="B19" s="66" t="s">
        <v>398</v>
      </c>
      <c r="C19" s="66">
        <v>100</v>
      </c>
      <c r="D19" s="38" t="s">
        <v>405</v>
      </c>
      <c r="E19" s="38">
        <v>100</v>
      </c>
      <c r="F19" s="38">
        <v>100</v>
      </c>
      <c r="G19" s="91">
        <v>0.5</v>
      </c>
      <c r="H19" s="91">
        <v>0</v>
      </c>
      <c r="I19" s="92" t="s">
        <v>522</v>
      </c>
      <c r="J19" s="331">
        <v>44</v>
      </c>
      <c r="K19" s="332"/>
      <c r="L19" s="43" t="s">
        <v>122</v>
      </c>
      <c r="M19" s="43">
        <v>0.01</v>
      </c>
      <c r="N19" s="93" t="s">
        <v>406</v>
      </c>
      <c r="O19" s="43">
        <v>8</v>
      </c>
      <c r="P19" s="93" t="s">
        <v>407</v>
      </c>
      <c r="Q19" s="94">
        <v>60</v>
      </c>
      <c r="R19" s="95">
        <f>Q19/3000*E19</f>
        <v>2</v>
      </c>
      <c r="S19" s="96">
        <f>R19</f>
        <v>2</v>
      </c>
      <c r="T19" s="3"/>
      <c r="U19" s="3"/>
    </row>
    <row r="20" spans="1:21" ht="15">
      <c r="A20" s="97"/>
      <c r="B20" s="31" t="s">
        <v>48</v>
      </c>
      <c r="C20" s="98"/>
      <c r="D20" s="85"/>
      <c r="E20" s="85"/>
      <c r="F20" s="54"/>
      <c r="G20" s="99"/>
      <c r="H20" s="99"/>
      <c r="I20" s="99"/>
      <c r="J20" s="356"/>
      <c r="K20" s="357"/>
      <c r="L20" s="85"/>
      <c r="M20" s="85"/>
      <c r="N20" s="85"/>
      <c r="O20" s="85"/>
      <c r="P20" s="85"/>
      <c r="Q20" s="85"/>
      <c r="R20" s="51">
        <f t="shared" si="0"/>
        <v>0</v>
      </c>
      <c r="S20" s="71"/>
      <c r="T20" s="3"/>
      <c r="U20" s="3"/>
    </row>
    <row r="21" spans="1:21" ht="24">
      <c r="A21" s="48"/>
      <c r="B21" s="307" t="s">
        <v>560</v>
      </c>
      <c r="C21" s="136">
        <v>60</v>
      </c>
      <c r="D21" s="48" t="s">
        <v>561</v>
      </c>
      <c r="E21" s="119">
        <v>60</v>
      </c>
      <c r="F21" s="49">
        <v>60</v>
      </c>
      <c r="G21" s="99">
        <v>0.66</v>
      </c>
      <c r="H21" s="99">
        <v>0.12</v>
      </c>
      <c r="I21" s="99">
        <v>2.28</v>
      </c>
      <c r="J21" s="68">
        <v>59.4</v>
      </c>
      <c r="K21" s="69"/>
      <c r="L21" s="48">
        <v>0.09</v>
      </c>
      <c r="M21" s="98">
        <v>0.102</v>
      </c>
      <c r="N21" s="48">
        <v>2.7</v>
      </c>
      <c r="O21" s="98">
        <v>12</v>
      </c>
      <c r="P21" s="48">
        <v>1.38</v>
      </c>
      <c r="Q21" s="85"/>
      <c r="R21" s="51"/>
      <c r="S21" s="71"/>
      <c r="T21" s="3"/>
      <c r="U21" s="3"/>
    </row>
    <row r="22" spans="1:21" ht="15">
      <c r="A22" s="7">
        <v>139</v>
      </c>
      <c r="B22" s="45" t="s">
        <v>201</v>
      </c>
      <c r="C22" s="45">
        <v>250</v>
      </c>
      <c r="D22" s="289" t="s">
        <v>509</v>
      </c>
      <c r="E22" s="55">
        <v>20</v>
      </c>
      <c r="F22" s="55">
        <v>20</v>
      </c>
      <c r="G22" s="312">
        <v>6.2</v>
      </c>
      <c r="H22" s="309">
        <v>5.6</v>
      </c>
      <c r="I22" s="312">
        <v>22.3</v>
      </c>
      <c r="J22" s="315">
        <v>167</v>
      </c>
      <c r="K22" s="316"/>
      <c r="L22" s="309" t="s">
        <v>195</v>
      </c>
      <c r="M22" s="309" t="s">
        <v>204</v>
      </c>
      <c r="N22" s="321" t="s">
        <v>205</v>
      </c>
      <c r="O22" s="309" t="s">
        <v>206</v>
      </c>
      <c r="P22" s="321" t="s">
        <v>207</v>
      </c>
      <c r="Q22" s="74">
        <v>30</v>
      </c>
      <c r="R22" s="51">
        <f t="shared" si="0"/>
        <v>0.6</v>
      </c>
      <c r="S22" s="71" t="s">
        <v>109</v>
      </c>
      <c r="T22" s="3"/>
      <c r="U22" s="3"/>
    </row>
    <row r="23" spans="1:21" ht="15">
      <c r="A23" s="34"/>
      <c r="B23" s="62" t="s">
        <v>202</v>
      </c>
      <c r="C23" s="34"/>
      <c r="D23" s="289" t="s">
        <v>41</v>
      </c>
      <c r="E23" s="55">
        <v>13</v>
      </c>
      <c r="F23" s="55">
        <v>10</v>
      </c>
      <c r="G23" s="313"/>
      <c r="H23" s="310"/>
      <c r="I23" s="313"/>
      <c r="J23" s="317"/>
      <c r="K23" s="318"/>
      <c r="L23" s="310"/>
      <c r="M23" s="310"/>
      <c r="N23" s="322"/>
      <c r="O23" s="310"/>
      <c r="P23" s="322"/>
      <c r="Q23" s="105">
        <v>25</v>
      </c>
      <c r="R23" s="51">
        <f t="shared" si="0"/>
        <v>0.325</v>
      </c>
      <c r="S23" s="34"/>
      <c r="T23" s="3"/>
      <c r="U23" s="3"/>
    </row>
    <row r="24" spans="1:21" ht="15">
      <c r="A24" s="34"/>
      <c r="B24" s="34"/>
      <c r="C24" s="34"/>
      <c r="D24" s="289" t="s">
        <v>42</v>
      </c>
      <c r="E24" s="55">
        <v>12</v>
      </c>
      <c r="F24" s="55">
        <v>10</v>
      </c>
      <c r="G24" s="313"/>
      <c r="H24" s="310"/>
      <c r="I24" s="313"/>
      <c r="J24" s="317"/>
      <c r="K24" s="318"/>
      <c r="L24" s="310"/>
      <c r="M24" s="310"/>
      <c r="N24" s="322"/>
      <c r="O24" s="310"/>
      <c r="P24" s="322"/>
      <c r="Q24" s="105">
        <v>22</v>
      </c>
      <c r="R24" s="51">
        <f t="shared" si="0"/>
        <v>0.264</v>
      </c>
      <c r="S24" s="34"/>
      <c r="T24" s="3"/>
      <c r="U24" s="3"/>
    </row>
    <row r="25" spans="1:21" ht="15">
      <c r="A25" s="34"/>
      <c r="B25" s="62"/>
      <c r="C25" s="34"/>
      <c r="D25" s="289" t="s">
        <v>128</v>
      </c>
      <c r="E25" s="55">
        <v>67</v>
      </c>
      <c r="F25" s="55">
        <v>50</v>
      </c>
      <c r="G25" s="313"/>
      <c r="H25" s="310"/>
      <c r="I25" s="313"/>
      <c r="J25" s="317"/>
      <c r="K25" s="318"/>
      <c r="L25" s="310"/>
      <c r="M25" s="310"/>
      <c r="N25" s="322"/>
      <c r="O25" s="310"/>
      <c r="P25" s="322"/>
      <c r="Q25" s="74">
        <v>28</v>
      </c>
      <c r="R25" s="51">
        <f t="shared" si="0"/>
        <v>1.8760000000000001</v>
      </c>
      <c r="S25" s="34"/>
      <c r="T25" s="3"/>
      <c r="U25" s="3"/>
    </row>
    <row r="26" spans="1:21" ht="15">
      <c r="A26" s="34"/>
      <c r="B26" s="34"/>
      <c r="C26" s="34"/>
      <c r="D26" s="288" t="s">
        <v>34</v>
      </c>
      <c r="E26" s="48">
        <v>5</v>
      </c>
      <c r="F26" s="48">
        <v>5</v>
      </c>
      <c r="G26" s="313"/>
      <c r="H26" s="310"/>
      <c r="I26" s="313"/>
      <c r="J26" s="317"/>
      <c r="K26" s="318"/>
      <c r="L26" s="310"/>
      <c r="M26" s="310"/>
      <c r="N26" s="322"/>
      <c r="O26" s="310"/>
      <c r="P26" s="322"/>
      <c r="Q26" s="70">
        <v>355</v>
      </c>
      <c r="R26" s="51">
        <f t="shared" si="0"/>
        <v>1.775</v>
      </c>
      <c r="S26" s="34"/>
      <c r="T26" s="3"/>
      <c r="U26" s="3"/>
    </row>
    <row r="27" spans="1:21" ht="15">
      <c r="A27" s="34"/>
      <c r="B27" s="34"/>
      <c r="C27" s="34"/>
      <c r="D27" s="289" t="s">
        <v>203</v>
      </c>
      <c r="E27" s="55">
        <v>3</v>
      </c>
      <c r="F27" s="55">
        <v>3</v>
      </c>
      <c r="G27" s="313"/>
      <c r="H27" s="310"/>
      <c r="I27" s="313"/>
      <c r="J27" s="317"/>
      <c r="K27" s="318"/>
      <c r="L27" s="310"/>
      <c r="M27" s="310"/>
      <c r="N27" s="322"/>
      <c r="O27" s="310"/>
      <c r="P27" s="322"/>
      <c r="Q27" s="106" t="s">
        <v>386</v>
      </c>
      <c r="R27" s="51" t="s">
        <v>109</v>
      </c>
      <c r="S27" s="34"/>
      <c r="T27" s="3"/>
      <c r="U27" s="3"/>
    </row>
    <row r="28" spans="1:21" ht="15">
      <c r="A28" s="34"/>
      <c r="B28" s="34"/>
      <c r="C28" s="34"/>
      <c r="D28" s="289" t="s">
        <v>99</v>
      </c>
      <c r="E28" s="55">
        <v>1.2</v>
      </c>
      <c r="F28" s="55">
        <v>1.2</v>
      </c>
      <c r="G28" s="313"/>
      <c r="H28" s="310"/>
      <c r="I28" s="313"/>
      <c r="J28" s="317"/>
      <c r="K28" s="318"/>
      <c r="L28" s="310"/>
      <c r="M28" s="310"/>
      <c r="N28" s="322"/>
      <c r="O28" s="310"/>
      <c r="P28" s="322"/>
      <c r="Q28" s="106">
        <v>13</v>
      </c>
      <c r="R28" s="107">
        <f>Q28/1000*E28</f>
        <v>0.0156</v>
      </c>
      <c r="S28" s="34"/>
      <c r="T28" s="3"/>
      <c r="U28" s="3"/>
    </row>
    <row r="29" spans="1:21" ht="15">
      <c r="A29" s="38"/>
      <c r="B29" s="38"/>
      <c r="C29" s="38"/>
      <c r="D29" s="289" t="s">
        <v>121</v>
      </c>
      <c r="E29" s="55">
        <v>180</v>
      </c>
      <c r="F29" s="55">
        <v>180</v>
      </c>
      <c r="G29" s="314"/>
      <c r="H29" s="311"/>
      <c r="I29" s="314"/>
      <c r="J29" s="319"/>
      <c r="K29" s="320"/>
      <c r="L29" s="311"/>
      <c r="M29" s="311"/>
      <c r="N29" s="323"/>
      <c r="O29" s="311"/>
      <c r="P29" s="323"/>
      <c r="Q29" s="105" t="s">
        <v>109</v>
      </c>
      <c r="R29" s="51"/>
      <c r="S29" s="110">
        <f>R22+R23+R24+R25+R26+R28</f>
        <v>4.8556</v>
      </c>
      <c r="T29" s="3"/>
      <c r="U29" s="3"/>
    </row>
    <row r="30" spans="1:21" ht="15">
      <c r="A30" s="45">
        <v>451</v>
      </c>
      <c r="B30" s="284" t="s">
        <v>545</v>
      </c>
      <c r="C30" s="45">
        <v>80</v>
      </c>
      <c r="D30" s="289" t="s">
        <v>43</v>
      </c>
      <c r="E30" s="55">
        <v>68.5</v>
      </c>
      <c r="F30" s="55">
        <v>50.6</v>
      </c>
      <c r="G30" s="338">
        <v>8.05</v>
      </c>
      <c r="H30" s="338">
        <v>6.93</v>
      </c>
      <c r="I30" s="338">
        <v>5.6</v>
      </c>
      <c r="J30" s="338">
        <v>118.3</v>
      </c>
      <c r="K30" s="338"/>
      <c r="L30" s="309">
        <v>0.04</v>
      </c>
      <c r="M30" s="309">
        <v>0.07</v>
      </c>
      <c r="N30" s="309">
        <v>0</v>
      </c>
      <c r="O30" s="309">
        <v>7.28</v>
      </c>
      <c r="P30" s="321" t="s">
        <v>547</v>
      </c>
      <c r="Q30" s="112">
        <v>315</v>
      </c>
      <c r="R30" s="51">
        <f t="shared" si="0"/>
        <v>21.5775</v>
      </c>
      <c r="S30" s="71" t="s">
        <v>109</v>
      </c>
      <c r="T30" s="12"/>
      <c r="U30" s="3"/>
    </row>
    <row r="31" spans="1:21" ht="15">
      <c r="A31" s="34"/>
      <c r="B31" s="34"/>
      <c r="C31" s="34"/>
      <c r="D31" s="289" t="s">
        <v>298</v>
      </c>
      <c r="E31" s="55">
        <v>2.6</v>
      </c>
      <c r="F31" s="55">
        <v>2.6</v>
      </c>
      <c r="G31" s="338"/>
      <c r="H31" s="338"/>
      <c r="I31" s="338"/>
      <c r="J31" s="338"/>
      <c r="K31" s="338"/>
      <c r="L31" s="310"/>
      <c r="M31" s="310"/>
      <c r="N31" s="310"/>
      <c r="O31" s="310"/>
      <c r="P31" s="322"/>
      <c r="Q31" s="74">
        <v>23.33</v>
      </c>
      <c r="R31" s="51">
        <f t="shared" si="0"/>
        <v>0.06065799999999999</v>
      </c>
      <c r="S31" s="34"/>
      <c r="T31" s="12"/>
      <c r="U31" s="3"/>
    </row>
    <row r="32" spans="1:21" ht="15">
      <c r="A32" s="34"/>
      <c r="B32" s="34"/>
      <c r="C32" s="34"/>
      <c r="D32" s="289" t="s">
        <v>99</v>
      </c>
      <c r="E32" s="55">
        <v>1</v>
      </c>
      <c r="F32" s="55">
        <v>1</v>
      </c>
      <c r="G32" s="338"/>
      <c r="H32" s="338"/>
      <c r="I32" s="338"/>
      <c r="J32" s="338"/>
      <c r="K32" s="338"/>
      <c r="L32" s="310"/>
      <c r="M32" s="310"/>
      <c r="N32" s="310"/>
      <c r="O32" s="310"/>
      <c r="P32" s="322"/>
      <c r="Q32" s="74"/>
      <c r="R32" s="51">
        <f t="shared" si="0"/>
        <v>0</v>
      </c>
      <c r="S32" s="34"/>
      <c r="T32" s="3"/>
      <c r="U32" s="3"/>
    </row>
    <row r="33" spans="1:21" ht="15">
      <c r="A33" s="34"/>
      <c r="B33" s="34"/>
      <c r="C33" s="34"/>
      <c r="D33" s="289" t="s">
        <v>63</v>
      </c>
      <c r="E33" s="55">
        <v>11.2</v>
      </c>
      <c r="F33" s="55">
        <v>9.6</v>
      </c>
      <c r="G33" s="338"/>
      <c r="H33" s="338"/>
      <c r="I33" s="338"/>
      <c r="J33" s="338"/>
      <c r="K33" s="338"/>
      <c r="L33" s="310"/>
      <c r="M33" s="310"/>
      <c r="N33" s="310"/>
      <c r="O33" s="310"/>
      <c r="P33" s="322"/>
      <c r="Q33" s="74"/>
      <c r="R33" s="51"/>
      <c r="S33" s="34"/>
      <c r="T33" s="3"/>
      <c r="U33" s="3"/>
    </row>
    <row r="34" spans="1:21" ht="15">
      <c r="A34" s="34"/>
      <c r="B34" s="34"/>
      <c r="C34" s="34"/>
      <c r="D34" s="289" t="s">
        <v>546</v>
      </c>
      <c r="E34" s="55">
        <v>7</v>
      </c>
      <c r="F34" s="55">
        <v>7</v>
      </c>
      <c r="G34" s="338"/>
      <c r="H34" s="338"/>
      <c r="I34" s="338"/>
      <c r="J34" s="338"/>
      <c r="K34" s="338"/>
      <c r="L34" s="310"/>
      <c r="M34" s="310"/>
      <c r="N34" s="310"/>
      <c r="O34" s="310"/>
      <c r="P34" s="322"/>
      <c r="Q34" s="74">
        <v>13</v>
      </c>
      <c r="R34" s="51">
        <f>Q34/1000*E34</f>
        <v>0.091</v>
      </c>
      <c r="S34" s="34"/>
      <c r="T34" s="3"/>
      <c r="U34" s="3"/>
    </row>
    <row r="35" spans="1:21" ht="15">
      <c r="A35" s="34"/>
      <c r="B35" s="34"/>
      <c r="C35" s="34"/>
      <c r="D35" s="289" t="s">
        <v>69</v>
      </c>
      <c r="E35" s="55">
        <v>3.2</v>
      </c>
      <c r="F35" s="55">
        <v>3.2</v>
      </c>
      <c r="G35" s="338"/>
      <c r="H35" s="338"/>
      <c r="I35" s="338"/>
      <c r="J35" s="338"/>
      <c r="K35" s="338"/>
      <c r="L35" s="311"/>
      <c r="M35" s="311"/>
      <c r="N35" s="311"/>
      <c r="O35" s="311"/>
      <c r="P35" s="323"/>
      <c r="Q35" s="74">
        <v>75</v>
      </c>
      <c r="R35" s="51">
        <f t="shared" si="0"/>
        <v>0.24</v>
      </c>
      <c r="S35" s="57">
        <f>R30+R31+R32+R33+R35+R34</f>
        <v>21.969158</v>
      </c>
      <c r="T35" s="3"/>
      <c r="U35" s="3"/>
    </row>
    <row r="36" spans="1:21" ht="15">
      <c r="A36" s="45">
        <v>536</v>
      </c>
      <c r="B36" s="284" t="s">
        <v>542</v>
      </c>
      <c r="C36" s="45">
        <v>150</v>
      </c>
      <c r="D36" s="290" t="s">
        <v>548</v>
      </c>
      <c r="E36" s="55">
        <v>48</v>
      </c>
      <c r="F36" s="55">
        <v>48</v>
      </c>
      <c r="G36" s="309">
        <v>1.49</v>
      </c>
      <c r="H36" s="309">
        <v>5.22</v>
      </c>
      <c r="I36" s="309">
        <v>37.87</v>
      </c>
      <c r="J36" s="315">
        <v>198</v>
      </c>
      <c r="K36" s="316"/>
      <c r="L36" s="309">
        <v>0.06</v>
      </c>
      <c r="M36" s="309">
        <v>0.03</v>
      </c>
      <c r="N36" s="309">
        <v>0</v>
      </c>
      <c r="O36" s="309">
        <v>19.49</v>
      </c>
      <c r="P36" s="309">
        <v>1.57</v>
      </c>
      <c r="Q36" s="74">
        <v>20</v>
      </c>
      <c r="R36" s="51">
        <f t="shared" si="0"/>
        <v>0.96</v>
      </c>
      <c r="S36" s="71" t="s">
        <v>109</v>
      </c>
      <c r="T36" s="3"/>
      <c r="U36" s="3"/>
    </row>
    <row r="37" spans="1:21" ht="15">
      <c r="A37" s="34"/>
      <c r="B37" s="34"/>
      <c r="C37" s="34"/>
      <c r="D37" s="290" t="s">
        <v>69</v>
      </c>
      <c r="E37" s="55">
        <v>5.7</v>
      </c>
      <c r="F37" s="55">
        <v>5.7</v>
      </c>
      <c r="G37" s="310"/>
      <c r="H37" s="310"/>
      <c r="I37" s="310"/>
      <c r="J37" s="317"/>
      <c r="K37" s="318"/>
      <c r="L37" s="310"/>
      <c r="M37" s="310"/>
      <c r="N37" s="310"/>
      <c r="O37" s="310"/>
      <c r="P37" s="310"/>
      <c r="Q37" s="74">
        <v>75</v>
      </c>
      <c r="R37" s="51">
        <f t="shared" si="0"/>
        <v>0.4275</v>
      </c>
      <c r="S37" s="34"/>
      <c r="T37" s="3"/>
      <c r="U37" s="3"/>
    </row>
    <row r="38" spans="1:21" ht="15">
      <c r="A38" s="34"/>
      <c r="B38" s="34"/>
      <c r="C38" s="34"/>
      <c r="D38" s="290" t="s">
        <v>99</v>
      </c>
      <c r="E38" s="55">
        <v>1</v>
      </c>
      <c r="F38" s="55">
        <v>1</v>
      </c>
      <c r="G38" s="310"/>
      <c r="H38" s="310"/>
      <c r="I38" s="310"/>
      <c r="J38" s="317"/>
      <c r="K38" s="318"/>
      <c r="L38" s="310"/>
      <c r="M38" s="310"/>
      <c r="N38" s="310"/>
      <c r="O38" s="310"/>
      <c r="P38" s="310"/>
      <c r="Q38" s="74">
        <v>49</v>
      </c>
      <c r="R38" s="51">
        <f t="shared" si="0"/>
        <v>0.049</v>
      </c>
      <c r="S38" s="34"/>
      <c r="T38" s="3"/>
      <c r="U38" s="3"/>
    </row>
    <row r="39" spans="1:20" ht="15">
      <c r="A39" s="62">
        <v>938</v>
      </c>
      <c r="B39" s="62" t="s">
        <v>552</v>
      </c>
      <c r="C39" s="62">
        <v>180</v>
      </c>
      <c r="D39" s="289" t="s">
        <v>49</v>
      </c>
      <c r="E39" s="55">
        <v>10.8</v>
      </c>
      <c r="F39" s="55">
        <v>10.8</v>
      </c>
      <c r="G39" s="338">
        <v>0.36</v>
      </c>
      <c r="H39" s="338">
        <v>0</v>
      </c>
      <c r="I39" s="338">
        <v>35.3</v>
      </c>
      <c r="J39" s="338">
        <v>143.1</v>
      </c>
      <c r="K39" s="338"/>
      <c r="L39" s="309">
        <f>-M39</f>
        <v>0</v>
      </c>
      <c r="M39" s="309">
        <v>0</v>
      </c>
      <c r="N39" s="309">
        <v>0</v>
      </c>
      <c r="O39" s="321" t="s">
        <v>210</v>
      </c>
      <c r="P39" s="321" t="s">
        <v>211</v>
      </c>
      <c r="Q39" s="74">
        <v>70</v>
      </c>
      <c r="R39" s="51">
        <f>Q39/1000*E39</f>
        <v>0.7560000000000001</v>
      </c>
      <c r="S39" s="71" t="s">
        <v>109</v>
      </c>
      <c r="T39" s="3"/>
    </row>
    <row r="40" spans="1:20" ht="15">
      <c r="A40" s="34" t="s">
        <v>257</v>
      </c>
      <c r="B40" s="34"/>
      <c r="C40" s="34"/>
      <c r="D40" s="289" t="s">
        <v>33</v>
      </c>
      <c r="E40" s="55">
        <v>21.6</v>
      </c>
      <c r="F40" s="55">
        <v>21.6</v>
      </c>
      <c r="G40" s="338"/>
      <c r="H40" s="338"/>
      <c r="I40" s="338"/>
      <c r="J40" s="338"/>
      <c r="K40" s="338"/>
      <c r="L40" s="310"/>
      <c r="M40" s="310"/>
      <c r="N40" s="310"/>
      <c r="O40" s="322"/>
      <c r="P40" s="322"/>
      <c r="Q40" s="74">
        <v>49</v>
      </c>
      <c r="R40" s="51">
        <f t="shared" si="0"/>
        <v>1.0584</v>
      </c>
      <c r="S40" s="34"/>
      <c r="T40" s="3"/>
    </row>
    <row r="41" spans="1:20" ht="15">
      <c r="A41" s="34"/>
      <c r="B41" s="34"/>
      <c r="C41" s="34"/>
      <c r="D41" s="289" t="s">
        <v>50</v>
      </c>
      <c r="E41" s="55">
        <v>7.2</v>
      </c>
      <c r="F41" s="55">
        <v>7.2</v>
      </c>
      <c r="G41" s="338"/>
      <c r="H41" s="338"/>
      <c r="I41" s="338"/>
      <c r="J41" s="338"/>
      <c r="K41" s="338"/>
      <c r="L41" s="310"/>
      <c r="M41" s="310"/>
      <c r="N41" s="310"/>
      <c r="O41" s="322"/>
      <c r="P41" s="322"/>
      <c r="Q41" s="74">
        <v>65</v>
      </c>
      <c r="R41" s="51">
        <f t="shared" si="0"/>
        <v>0.468</v>
      </c>
      <c r="S41" s="34"/>
      <c r="T41" s="3"/>
    </row>
    <row r="42" spans="1:20" ht="15">
      <c r="A42" s="34"/>
      <c r="B42" s="34"/>
      <c r="C42" s="34"/>
      <c r="D42" s="289" t="s">
        <v>51</v>
      </c>
      <c r="E42" s="55">
        <v>0.18</v>
      </c>
      <c r="F42" s="55" t="s">
        <v>151</v>
      </c>
      <c r="G42" s="338"/>
      <c r="H42" s="338"/>
      <c r="I42" s="338"/>
      <c r="J42" s="338"/>
      <c r="K42" s="338"/>
      <c r="L42" s="310"/>
      <c r="M42" s="310"/>
      <c r="N42" s="310"/>
      <c r="O42" s="322"/>
      <c r="P42" s="322"/>
      <c r="Q42" s="112">
        <v>337</v>
      </c>
      <c r="R42" s="51">
        <f t="shared" si="0"/>
        <v>0.06066</v>
      </c>
      <c r="S42" s="34"/>
      <c r="T42" s="3"/>
    </row>
    <row r="43" spans="1:20" ht="15">
      <c r="A43" s="38"/>
      <c r="B43" s="38"/>
      <c r="C43" s="38"/>
      <c r="D43" s="289" t="s">
        <v>32</v>
      </c>
      <c r="E43" s="55">
        <v>174.9</v>
      </c>
      <c r="F43" s="55">
        <v>174.9</v>
      </c>
      <c r="G43" s="338"/>
      <c r="H43" s="338"/>
      <c r="I43" s="338"/>
      <c r="J43" s="338"/>
      <c r="K43" s="338"/>
      <c r="L43" s="311"/>
      <c r="M43" s="311"/>
      <c r="N43" s="311"/>
      <c r="O43" s="323"/>
      <c r="P43" s="323"/>
      <c r="Q43" s="74"/>
      <c r="R43" s="51">
        <f t="shared" si="0"/>
        <v>0</v>
      </c>
      <c r="S43" s="110">
        <f>R39+R40+R41+R42+R43</f>
        <v>2.34306</v>
      </c>
      <c r="T43" s="3"/>
    </row>
    <row r="44" spans="1:20" ht="15">
      <c r="A44" s="38"/>
      <c r="B44" s="66" t="s">
        <v>421</v>
      </c>
      <c r="C44" s="66">
        <v>40</v>
      </c>
      <c r="D44" s="289" t="s">
        <v>421</v>
      </c>
      <c r="E44" s="55">
        <v>40</v>
      </c>
      <c r="F44" s="55">
        <v>40</v>
      </c>
      <c r="G44" s="49">
        <v>2.6</v>
      </c>
      <c r="H44" s="49">
        <v>0.4</v>
      </c>
      <c r="I44" s="49">
        <v>13.6</v>
      </c>
      <c r="J44" s="49">
        <v>72.4</v>
      </c>
      <c r="K44" s="49"/>
      <c r="L44" s="66">
        <v>0.03</v>
      </c>
      <c r="M44" s="66">
        <v>0.012</v>
      </c>
      <c r="N44" s="66"/>
      <c r="O44" s="109" t="s">
        <v>361</v>
      </c>
      <c r="P44" s="109" t="s">
        <v>422</v>
      </c>
      <c r="Q44" s="74">
        <v>18.6</v>
      </c>
      <c r="R44" s="51">
        <f t="shared" si="0"/>
        <v>0.7440000000000001</v>
      </c>
      <c r="S44" s="110">
        <f>R44</f>
        <v>0.7440000000000001</v>
      </c>
      <c r="T44" s="7"/>
    </row>
    <row r="45" spans="1:20" ht="15">
      <c r="A45" s="48"/>
      <c r="B45" s="49" t="s">
        <v>52</v>
      </c>
      <c r="C45" s="49">
        <v>30</v>
      </c>
      <c r="D45" s="289" t="s">
        <v>44</v>
      </c>
      <c r="E45" s="55">
        <v>30</v>
      </c>
      <c r="F45" s="55">
        <v>30</v>
      </c>
      <c r="G45" s="55">
        <v>2.4</v>
      </c>
      <c r="H45" s="55">
        <v>0.36</v>
      </c>
      <c r="I45" s="55">
        <v>12.6</v>
      </c>
      <c r="J45" s="338">
        <v>60.75</v>
      </c>
      <c r="K45" s="338"/>
      <c r="L45" s="48">
        <v>0.06</v>
      </c>
      <c r="M45" s="48">
        <v>0.024</v>
      </c>
      <c r="N45" s="48">
        <v>0</v>
      </c>
      <c r="O45" s="115" t="s">
        <v>423</v>
      </c>
      <c r="P45" s="115" t="s">
        <v>436</v>
      </c>
      <c r="Q45" s="105">
        <v>23.33</v>
      </c>
      <c r="R45" s="51">
        <f t="shared" si="0"/>
        <v>0.6998999999999999</v>
      </c>
      <c r="S45" s="116">
        <f>R45</f>
        <v>0.6998999999999999</v>
      </c>
      <c r="T45" s="7"/>
    </row>
    <row r="46" spans="1:20" ht="15">
      <c r="A46" s="84"/>
      <c r="B46" s="117" t="s">
        <v>47</v>
      </c>
      <c r="C46" s="85"/>
      <c r="D46" s="85"/>
      <c r="E46" s="85"/>
      <c r="F46" s="44"/>
      <c r="G46" s="33">
        <f>SUM(G22:G45)</f>
        <v>21.1</v>
      </c>
      <c r="H46" s="33">
        <f>SUM(H22:H45)</f>
        <v>18.509999999999998</v>
      </c>
      <c r="I46" s="33">
        <f>SUM(I22:I45)</f>
        <v>127.26999999999998</v>
      </c>
      <c r="J46" s="413">
        <f>SUM(J22:K45)</f>
        <v>759.55</v>
      </c>
      <c r="K46" s="413"/>
      <c r="L46" s="80">
        <v>0.61</v>
      </c>
      <c r="M46" s="80">
        <v>0.81</v>
      </c>
      <c r="N46" s="80">
        <v>18.98</v>
      </c>
      <c r="O46" s="80">
        <v>156.85</v>
      </c>
      <c r="P46" s="118" t="s">
        <v>489</v>
      </c>
      <c r="Q46" s="48"/>
      <c r="R46" s="82"/>
      <c r="S46" s="83">
        <f>S29+S35+S43+S44+S45</f>
        <v>30.611718</v>
      </c>
      <c r="T46" s="7"/>
    </row>
    <row r="47" spans="1:20" ht="15">
      <c r="A47" s="84"/>
      <c r="B47" s="29" t="s">
        <v>53</v>
      </c>
      <c r="C47" s="85"/>
      <c r="D47" s="85"/>
      <c r="E47" s="85"/>
      <c r="F47" s="85"/>
      <c r="G47" s="85"/>
      <c r="H47" s="85"/>
      <c r="I47" s="85"/>
      <c r="J47" s="407"/>
      <c r="K47" s="407"/>
      <c r="L47" s="120"/>
      <c r="M47" s="120"/>
      <c r="N47" s="120"/>
      <c r="O47" s="120"/>
      <c r="P47" s="120"/>
      <c r="Q47" s="121"/>
      <c r="R47" s="51"/>
      <c r="S47" s="48"/>
      <c r="T47" s="7"/>
    </row>
    <row r="48" spans="1:20" ht="15">
      <c r="A48" s="99" t="s">
        <v>212</v>
      </c>
      <c r="B48" s="99" t="s">
        <v>54</v>
      </c>
      <c r="C48" s="45">
        <v>70</v>
      </c>
      <c r="D48" s="289" t="s">
        <v>55</v>
      </c>
      <c r="E48" s="55">
        <v>28</v>
      </c>
      <c r="F48" s="55">
        <v>28</v>
      </c>
      <c r="G48" s="411">
        <v>5.67</v>
      </c>
      <c r="H48" s="411">
        <v>1.25</v>
      </c>
      <c r="I48" s="339">
        <v>29.39</v>
      </c>
      <c r="J48" s="339">
        <v>155.68</v>
      </c>
      <c r="K48" s="338"/>
      <c r="L48" s="309" t="s">
        <v>164</v>
      </c>
      <c r="M48" s="309" t="s">
        <v>216</v>
      </c>
      <c r="N48" s="309" t="s">
        <v>217</v>
      </c>
      <c r="O48" s="321" t="s">
        <v>218</v>
      </c>
      <c r="P48" s="321" t="s">
        <v>219</v>
      </c>
      <c r="Q48" s="74">
        <v>27</v>
      </c>
      <c r="R48" s="51">
        <f t="shared" si="0"/>
        <v>0.756</v>
      </c>
      <c r="S48" s="124" t="s">
        <v>109</v>
      </c>
      <c r="T48" s="7"/>
    </row>
    <row r="49" spans="1:20" ht="15">
      <c r="A49" s="62" t="s">
        <v>213</v>
      </c>
      <c r="B49" s="34"/>
      <c r="C49" s="34"/>
      <c r="D49" s="289" t="s">
        <v>33</v>
      </c>
      <c r="E49" s="55">
        <v>1.9</v>
      </c>
      <c r="F49" s="125">
        <v>1.9</v>
      </c>
      <c r="G49" s="412"/>
      <c r="H49" s="412"/>
      <c r="I49" s="338"/>
      <c r="J49" s="338"/>
      <c r="K49" s="338"/>
      <c r="L49" s="310"/>
      <c r="M49" s="310"/>
      <c r="N49" s="310"/>
      <c r="O49" s="322"/>
      <c r="P49" s="322"/>
      <c r="Q49" s="74">
        <v>49</v>
      </c>
      <c r="R49" s="51">
        <f t="shared" si="0"/>
        <v>0.0931</v>
      </c>
      <c r="S49" s="48"/>
      <c r="T49" s="7"/>
    </row>
    <row r="50" spans="1:20" ht="15">
      <c r="A50" s="62">
        <v>758</v>
      </c>
      <c r="B50" s="34"/>
      <c r="C50" s="34"/>
      <c r="D50" s="289" t="s">
        <v>56</v>
      </c>
      <c r="E50" s="55">
        <v>0.8</v>
      </c>
      <c r="F50" s="125">
        <v>0.8</v>
      </c>
      <c r="G50" s="412"/>
      <c r="H50" s="412"/>
      <c r="I50" s="338"/>
      <c r="J50" s="338"/>
      <c r="K50" s="338"/>
      <c r="L50" s="310"/>
      <c r="M50" s="310"/>
      <c r="N50" s="310"/>
      <c r="O50" s="322"/>
      <c r="P50" s="322"/>
      <c r="Q50" s="112">
        <v>180</v>
      </c>
      <c r="R50" s="51">
        <f t="shared" si="0"/>
        <v>0.144</v>
      </c>
      <c r="S50" s="48"/>
      <c r="T50" s="7"/>
    </row>
    <row r="51" spans="1:20" ht="15">
      <c r="A51" s="34"/>
      <c r="B51" s="34"/>
      <c r="C51" s="34"/>
      <c r="D51" s="289" t="s">
        <v>34</v>
      </c>
      <c r="E51" s="55">
        <v>0.8</v>
      </c>
      <c r="F51" s="125">
        <v>0.8</v>
      </c>
      <c r="G51" s="412"/>
      <c r="H51" s="412"/>
      <c r="I51" s="338"/>
      <c r="J51" s="338"/>
      <c r="K51" s="338"/>
      <c r="L51" s="310"/>
      <c r="M51" s="310"/>
      <c r="N51" s="310"/>
      <c r="O51" s="322"/>
      <c r="P51" s="322"/>
      <c r="Q51" s="112">
        <v>355</v>
      </c>
      <c r="R51" s="51">
        <f t="shared" si="0"/>
        <v>0.284</v>
      </c>
      <c r="S51" s="48"/>
      <c r="T51" s="7"/>
    </row>
    <row r="52" spans="1:20" ht="15">
      <c r="A52" s="34"/>
      <c r="B52" s="34"/>
      <c r="C52" s="34"/>
      <c r="D52" s="289" t="s">
        <v>39</v>
      </c>
      <c r="E52" s="55">
        <v>47.2</v>
      </c>
      <c r="F52" s="125">
        <v>37.8</v>
      </c>
      <c r="G52" s="412"/>
      <c r="H52" s="412"/>
      <c r="I52" s="338"/>
      <c r="J52" s="338"/>
      <c r="K52" s="338"/>
      <c r="L52" s="310"/>
      <c r="M52" s="310"/>
      <c r="N52" s="310"/>
      <c r="O52" s="322"/>
      <c r="P52" s="322"/>
      <c r="Q52" s="74">
        <v>28</v>
      </c>
      <c r="R52" s="51">
        <f t="shared" si="0"/>
        <v>1.3216</v>
      </c>
      <c r="S52" s="48"/>
      <c r="T52" s="7"/>
    </row>
    <row r="53" spans="1:20" ht="27" customHeight="1">
      <c r="A53" s="34"/>
      <c r="B53" s="34"/>
      <c r="C53" s="34"/>
      <c r="D53" s="291" t="s">
        <v>549</v>
      </c>
      <c r="E53" s="55">
        <v>1.3</v>
      </c>
      <c r="F53" s="125">
        <v>1.3</v>
      </c>
      <c r="G53" s="412"/>
      <c r="H53" s="412"/>
      <c r="I53" s="338"/>
      <c r="J53" s="338"/>
      <c r="K53" s="338"/>
      <c r="L53" s="310"/>
      <c r="M53" s="310"/>
      <c r="N53" s="310"/>
      <c r="O53" s="322"/>
      <c r="P53" s="322"/>
      <c r="Q53" s="74">
        <v>27</v>
      </c>
      <c r="R53" s="51">
        <f t="shared" si="0"/>
        <v>0.0351</v>
      </c>
      <c r="S53" s="48"/>
      <c r="T53" s="7"/>
    </row>
    <row r="54" spans="1:20" ht="15">
      <c r="A54" s="34"/>
      <c r="B54" s="34"/>
      <c r="C54" s="34"/>
      <c r="D54" s="289" t="s">
        <v>214</v>
      </c>
      <c r="E54" s="55">
        <v>3.3</v>
      </c>
      <c r="F54" s="125">
        <v>3.3</v>
      </c>
      <c r="G54" s="412"/>
      <c r="H54" s="412"/>
      <c r="I54" s="338"/>
      <c r="J54" s="338"/>
      <c r="K54" s="338"/>
      <c r="L54" s="310"/>
      <c r="M54" s="310"/>
      <c r="N54" s="310"/>
      <c r="O54" s="322"/>
      <c r="P54" s="322"/>
      <c r="Q54" s="74">
        <v>75</v>
      </c>
      <c r="R54" s="51">
        <f t="shared" si="0"/>
        <v>0.24749999999999997</v>
      </c>
      <c r="S54" s="48"/>
      <c r="T54" s="7"/>
    </row>
    <row r="55" spans="1:20" ht="15">
      <c r="A55" s="34"/>
      <c r="B55" s="34"/>
      <c r="C55" s="34"/>
      <c r="D55" s="289" t="s">
        <v>99</v>
      </c>
      <c r="E55" s="55">
        <v>0.7</v>
      </c>
      <c r="F55" s="125">
        <v>0.7</v>
      </c>
      <c r="G55" s="412"/>
      <c r="H55" s="412"/>
      <c r="I55" s="338"/>
      <c r="J55" s="338"/>
      <c r="K55" s="338"/>
      <c r="L55" s="310"/>
      <c r="M55" s="310"/>
      <c r="N55" s="310"/>
      <c r="O55" s="322"/>
      <c r="P55" s="322"/>
      <c r="Q55" s="74">
        <v>13</v>
      </c>
      <c r="R55" s="51">
        <f t="shared" si="0"/>
        <v>0.009099999999999999</v>
      </c>
      <c r="S55" s="48"/>
      <c r="T55" s="7"/>
    </row>
    <row r="56" spans="1:20" ht="15">
      <c r="A56" s="34"/>
      <c r="B56" s="34"/>
      <c r="C56" s="34"/>
      <c r="D56" s="289" t="s">
        <v>60</v>
      </c>
      <c r="E56" s="125">
        <v>1.4</v>
      </c>
      <c r="F56" s="125">
        <v>1.4</v>
      </c>
      <c r="G56" s="412"/>
      <c r="H56" s="412"/>
      <c r="I56" s="338"/>
      <c r="J56" s="338"/>
      <c r="K56" s="338"/>
      <c r="L56" s="310"/>
      <c r="M56" s="310"/>
      <c r="N56" s="310"/>
      <c r="O56" s="322"/>
      <c r="P56" s="322"/>
      <c r="Q56" s="127">
        <v>6.5</v>
      </c>
      <c r="R56" s="130">
        <f>Q56/40*E56</f>
        <v>0.22749999999999998</v>
      </c>
      <c r="S56" s="48"/>
      <c r="T56" s="7"/>
    </row>
    <row r="57" spans="1:20" ht="15">
      <c r="A57" s="34"/>
      <c r="B57" s="34"/>
      <c r="C57" s="34"/>
      <c r="D57" s="289" t="s">
        <v>31</v>
      </c>
      <c r="E57" s="125">
        <v>15.2</v>
      </c>
      <c r="F57" s="125">
        <v>15.2</v>
      </c>
      <c r="G57" s="412"/>
      <c r="H57" s="412"/>
      <c r="I57" s="338"/>
      <c r="J57" s="338"/>
      <c r="K57" s="338"/>
      <c r="L57" s="310"/>
      <c r="M57" s="310"/>
      <c r="N57" s="310"/>
      <c r="O57" s="322"/>
      <c r="P57" s="322"/>
      <c r="Q57" s="127"/>
      <c r="R57" s="130"/>
      <c r="S57" s="48"/>
      <c r="T57" s="7"/>
    </row>
    <row r="58" spans="1:20" ht="15">
      <c r="A58" s="34"/>
      <c r="B58" s="34"/>
      <c r="C58" s="34"/>
      <c r="D58" s="289" t="s">
        <v>32</v>
      </c>
      <c r="E58" s="131" t="s">
        <v>359</v>
      </c>
      <c r="F58" s="125">
        <v>13.3</v>
      </c>
      <c r="G58" s="412"/>
      <c r="H58" s="412"/>
      <c r="I58" s="338"/>
      <c r="J58" s="338"/>
      <c r="K58" s="338"/>
      <c r="L58" s="310"/>
      <c r="M58" s="310"/>
      <c r="N58" s="310"/>
      <c r="O58" s="322"/>
      <c r="P58" s="322"/>
      <c r="Q58" s="74"/>
      <c r="R58" s="51"/>
      <c r="S58" s="48"/>
      <c r="T58" s="7"/>
    </row>
    <row r="59" spans="1:20" ht="15">
      <c r="A59" s="38"/>
      <c r="B59" s="38"/>
      <c r="C59" s="38"/>
      <c r="D59" s="289" t="s">
        <v>42</v>
      </c>
      <c r="E59" s="55">
        <v>7.4</v>
      </c>
      <c r="F59" s="125">
        <v>6.3</v>
      </c>
      <c r="G59" s="412"/>
      <c r="H59" s="412"/>
      <c r="I59" s="338"/>
      <c r="J59" s="338"/>
      <c r="K59" s="338"/>
      <c r="L59" s="311"/>
      <c r="M59" s="311"/>
      <c r="N59" s="311"/>
      <c r="O59" s="323"/>
      <c r="P59" s="323"/>
      <c r="Q59" s="74">
        <v>22</v>
      </c>
      <c r="R59" s="51">
        <f t="shared" si="0"/>
        <v>0.1628</v>
      </c>
      <c r="S59" s="67">
        <f>R48+R49+R50+R51+R52+R53+R54+R55+R56+R59</f>
        <v>3.2807</v>
      </c>
      <c r="T59" s="7"/>
    </row>
    <row r="60" spans="1:20" ht="15">
      <c r="A60" s="49">
        <v>698</v>
      </c>
      <c r="B60" s="49" t="s">
        <v>245</v>
      </c>
      <c r="C60" s="49">
        <v>180</v>
      </c>
      <c r="D60" s="289" t="s">
        <v>245</v>
      </c>
      <c r="E60" s="55">
        <v>185.4</v>
      </c>
      <c r="F60" s="55">
        <v>180</v>
      </c>
      <c r="G60" s="132">
        <v>5.4</v>
      </c>
      <c r="H60" s="132">
        <v>10.8</v>
      </c>
      <c r="I60" s="48">
        <v>7.38</v>
      </c>
      <c r="J60" s="338">
        <v>153</v>
      </c>
      <c r="K60" s="338"/>
      <c r="L60" s="48">
        <v>0.03</v>
      </c>
      <c r="M60" s="48" t="s">
        <v>144</v>
      </c>
      <c r="N60" s="115" t="s">
        <v>476</v>
      </c>
      <c r="O60" s="48">
        <v>223.2</v>
      </c>
      <c r="P60" s="48" t="s">
        <v>132</v>
      </c>
      <c r="Q60" s="74">
        <v>51</v>
      </c>
      <c r="R60" s="51">
        <f t="shared" si="0"/>
        <v>9.4554</v>
      </c>
      <c r="S60" s="112">
        <f>R60</f>
        <v>9.4554</v>
      </c>
      <c r="T60" s="7"/>
    </row>
    <row r="61" spans="1:20" ht="15">
      <c r="A61" s="84"/>
      <c r="B61" s="117" t="s">
        <v>47</v>
      </c>
      <c r="C61" s="85"/>
      <c r="D61" s="85"/>
      <c r="E61" s="85"/>
      <c r="F61" s="54"/>
      <c r="G61" s="81">
        <f>SUM(G48:G60)</f>
        <v>11.07</v>
      </c>
      <c r="H61" s="81">
        <f>SUM(H48:H60)</f>
        <v>12.05</v>
      </c>
      <c r="I61" s="80">
        <f>SUM(I48:I60)</f>
        <v>36.77</v>
      </c>
      <c r="J61" s="398">
        <f>SUM(J48:K60)</f>
        <v>308.68</v>
      </c>
      <c r="K61" s="398"/>
      <c r="L61" s="80">
        <v>0.13</v>
      </c>
      <c r="M61" s="80" t="s">
        <v>325</v>
      </c>
      <c r="N61" s="80">
        <v>20.07</v>
      </c>
      <c r="O61" s="80">
        <v>251.3</v>
      </c>
      <c r="P61" s="118" t="s">
        <v>211</v>
      </c>
      <c r="Q61" s="48"/>
      <c r="R61" s="48"/>
      <c r="S61" s="67">
        <f>R59+R60</f>
        <v>9.6182</v>
      </c>
      <c r="T61" s="7"/>
    </row>
    <row r="62" spans="1:20" ht="15">
      <c r="A62" s="84"/>
      <c r="B62" s="29" t="s">
        <v>57</v>
      </c>
      <c r="C62" s="85"/>
      <c r="D62" s="85"/>
      <c r="E62" s="85"/>
      <c r="F62" s="54"/>
      <c r="G62" s="81">
        <v>47.62</v>
      </c>
      <c r="H62" s="80">
        <f>SUM(H17+H19+H46+H61)</f>
        <v>42.16</v>
      </c>
      <c r="I62" s="118">
        <f>SUM(I17+I19+I46+I61)</f>
        <v>230.54</v>
      </c>
      <c r="J62" s="398">
        <f>SUM(J17+J19+J46+J61)</f>
        <v>1486.1299999999999</v>
      </c>
      <c r="K62" s="398"/>
      <c r="L62" s="80">
        <v>0.87</v>
      </c>
      <c r="M62" s="118" t="s">
        <v>490</v>
      </c>
      <c r="N62" s="80">
        <v>42.05</v>
      </c>
      <c r="O62" s="80">
        <v>541.02</v>
      </c>
      <c r="P62" s="80">
        <v>12.47</v>
      </c>
      <c r="Q62" s="48"/>
      <c r="R62" s="48"/>
      <c r="S62" s="67">
        <f>S17+S19+S46+S61</f>
        <v>58.147318</v>
      </c>
      <c r="T62" s="7"/>
    </row>
    <row r="63" spans="1:2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19" ht="37.5" customHeight="1">
      <c r="A70" s="3"/>
      <c r="B70" s="286" t="s">
        <v>147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">
      <c r="A71" s="27" t="s">
        <v>0</v>
      </c>
      <c r="B71" s="27" t="s">
        <v>1</v>
      </c>
      <c r="C71" s="27" t="s">
        <v>3</v>
      </c>
      <c r="D71" s="27" t="s">
        <v>5</v>
      </c>
      <c r="E71" s="331" t="s">
        <v>3</v>
      </c>
      <c r="F71" s="395"/>
      <c r="G71" s="381" t="s">
        <v>26</v>
      </c>
      <c r="H71" s="382"/>
      <c r="I71" s="382"/>
      <c r="J71" s="381" t="s">
        <v>11</v>
      </c>
      <c r="K71" s="410"/>
      <c r="L71" s="331" t="s">
        <v>13</v>
      </c>
      <c r="M71" s="395"/>
      <c r="N71" s="395"/>
      <c r="O71" s="381" t="s">
        <v>24</v>
      </c>
      <c r="P71" s="382"/>
      <c r="Q71" s="33" t="s">
        <v>19</v>
      </c>
      <c r="R71" s="33" t="s">
        <v>21</v>
      </c>
      <c r="S71" s="33" t="s">
        <v>21</v>
      </c>
    </row>
    <row r="72" spans="1:19" ht="15">
      <c r="A72" s="34"/>
      <c r="B72" s="35" t="s">
        <v>2</v>
      </c>
      <c r="C72" s="35" t="s">
        <v>4</v>
      </c>
      <c r="D72" s="34"/>
      <c r="E72" s="27" t="s">
        <v>6</v>
      </c>
      <c r="F72" s="27" t="s">
        <v>7</v>
      </c>
      <c r="G72" s="391" t="s">
        <v>27</v>
      </c>
      <c r="H72" s="391"/>
      <c r="I72" s="391"/>
      <c r="J72" s="408" t="s">
        <v>12</v>
      </c>
      <c r="K72" s="409"/>
      <c r="L72" s="333" t="s">
        <v>14</v>
      </c>
      <c r="M72" s="373" t="s">
        <v>15</v>
      </c>
      <c r="N72" s="373" t="s">
        <v>16</v>
      </c>
      <c r="O72" s="396" t="s">
        <v>25</v>
      </c>
      <c r="P72" s="396"/>
      <c r="Q72" s="37" t="s">
        <v>20</v>
      </c>
      <c r="R72" s="37" t="s">
        <v>22</v>
      </c>
      <c r="S72" s="37" t="s">
        <v>23</v>
      </c>
    </row>
    <row r="73" spans="1:19" ht="15">
      <c r="A73" s="38"/>
      <c r="B73" s="38"/>
      <c r="C73" s="38"/>
      <c r="D73" s="38"/>
      <c r="E73" s="38"/>
      <c r="F73" s="38"/>
      <c r="G73" s="39" t="s">
        <v>8</v>
      </c>
      <c r="H73" s="39" t="s">
        <v>9</v>
      </c>
      <c r="I73" s="39" t="s">
        <v>10</v>
      </c>
      <c r="J73" s="40"/>
      <c r="K73" s="41"/>
      <c r="L73" s="334"/>
      <c r="M73" s="374"/>
      <c r="N73" s="374"/>
      <c r="O73" s="39" t="s">
        <v>17</v>
      </c>
      <c r="P73" s="39" t="s">
        <v>18</v>
      </c>
      <c r="Q73" s="43"/>
      <c r="R73" s="43"/>
      <c r="S73" s="43"/>
    </row>
    <row r="74" spans="1:19" ht="15">
      <c r="A74" s="381" t="s">
        <v>35</v>
      </c>
      <c r="B74" s="38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44"/>
    </row>
    <row r="75" spans="1:19" ht="15">
      <c r="A75" s="45">
        <v>337</v>
      </c>
      <c r="B75" s="45" t="s">
        <v>58</v>
      </c>
      <c r="C75" s="45" t="s">
        <v>59</v>
      </c>
      <c r="D75" s="288" t="s">
        <v>60</v>
      </c>
      <c r="E75" s="49">
        <v>40</v>
      </c>
      <c r="F75" s="49">
        <v>40</v>
      </c>
      <c r="G75" s="49">
        <v>5.1</v>
      </c>
      <c r="H75" s="49">
        <v>4.6</v>
      </c>
      <c r="I75" s="49">
        <v>0.3</v>
      </c>
      <c r="J75" s="338">
        <v>63</v>
      </c>
      <c r="K75" s="338"/>
      <c r="L75" s="49" t="s">
        <v>116</v>
      </c>
      <c r="M75" s="49" t="s">
        <v>129</v>
      </c>
      <c r="N75" s="49">
        <v>0</v>
      </c>
      <c r="O75" s="49">
        <v>22</v>
      </c>
      <c r="P75" s="133" t="s">
        <v>189</v>
      </c>
      <c r="Q75" s="134" t="s">
        <v>520</v>
      </c>
      <c r="R75" s="60" t="s">
        <v>520</v>
      </c>
      <c r="S75" s="135">
        <v>6.5</v>
      </c>
    </row>
    <row r="76" spans="1:19" ht="15">
      <c r="A76" s="45">
        <v>214</v>
      </c>
      <c r="B76" s="136" t="s">
        <v>61</v>
      </c>
      <c r="C76" s="45">
        <v>200</v>
      </c>
      <c r="D76" s="292" t="s">
        <v>62</v>
      </c>
      <c r="E76" s="49">
        <v>284.8</v>
      </c>
      <c r="F76" s="49" t="s">
        <v>148</v>
      </c>
      <c r="G76" s="309">
        <v>5</v>
      </c>
      <c r="H76" s="309">
        <v>9.2</v>
      </c>
      <c r="I76" s="309">
        <v>21.4</v>
      </c>
      <c r="J76" s="315">
        <v>188</v>
      </c>
      <c r="K76" s="316"/>
      <c r="L76" s="309" t="s">
        <v>152</v>
      </c>
      <c r="M76" s="309" t="s">
        <v>153</v>
      </c>
      <c r="N76" s="309" t="s">
        <v>154</v>
      </c>
      <c r="O76" s="309" t="s">
        <v>155</v>
      </c>
      <c r="P76" s="321" t="s">
        <v>184</v>
      </c>
      <c r="Q76" s="50">
        <v>28</v>
      </c>
      <c r="R76" s="60">
        <f>Q76/1000*E76</f>
        <v>7.9744</v>
      </c>
      <c r="S76" s="60" t="s">
        <v>109</v>
      </c>
    </row>
    <row r="77" spans="1:19" ht="15">
      <c r="A77" s="34"/>
      <c r="B77" s="137"/>
      <c r="C77" s="62"/>
      <c r="D77" s="292" t="s">
        <v>46</v>
      </c>
      <c r="E77" s="49">
        <v>8</v>
      </c>
      <c r="F77" s="49">
        <v>8</v>
      </c>
      <c r="G77" s="310"/>
      <c r="H77" s="310"/>
      <c r="I77" s="310"/>
      <c r="J77" s="317"/>
      <c r="K77" s="318"/>
      <c r="L77" s="310"/>
      <c r="M77" s="310"/>
      <c r="N77" s="310"/>
      <c r="O77" s="310"/>
      <c r="P77" s="322"/>
      <c r="Q77" s="50">
        <v>75</v>
      </c>
      <c r="R77" s="60">
        <f aca="true" t="shared" si="1" ref="R77:R90">Q77/1000*E77</f>
        <v>0.6</v>
      </c>
      <c r="S77" s="49"/>
    </row>
    <row r="78" spans="1:19" ht="15">
      <c r="A78" s="34"/>
      <c r="B78" s="137"/>
      <c r="C78" s="62"/>
      <c r="D78" s="292" t="s">
        <v>41</v>
      </c>
      <c r="E78" s="49">
        <v>4.8</v>
      </c>
      <c r="F78" s="49" t="s">
        <v>149</v>
      </c>
      <c r="G78" s="310"/>
      <c r="H78" s="310"/>
      <c r="I78" s="310"/>
      <c r="J78" s="317"/>
      <c r="K78" s="318"/>
      <c r="L78" s="310"/>
      <c r="M78" s="310"/>
      <c r="N78" s="310"/>
      <c r="O78" s="310"/>
      <c r="P78" s="322"/>
      <c r="Q78" s="50">
        <v>25</v>
      </c>
      <c r="R78" s="60">
        <f t="shared" si="1"/>
        <v>0.12</v>
      </c>
      <c r="S78" s="49"/>
    </row>
    <row r="79" spans="1:19" ht="15">
      <c r="A79" s="34"/>
      <c r="B79" s="137"/>
      <c r="C79" s="62"/>
      <c r="D79" s="292" t="s">
        <v>63</v>
      </c>
      <c r="E79" s="49">
        <v>9.6</v>
      </c>
      <c r="F79" s="49">
        <v>8</v>
      </c>
      <c r="G79" s="310"/>
      <c r="H79" s="310"/>
      <c r="I79" s="310"/>
      <c r="J79" s="317"/>
      <c r="K79" s="318"/>
      <c r="L79" s="310"/>
      <c r="M79" s="310"/>
      <c r="N79" s="310"/>
      <c r="O79" s="310"/>
      <c r="P79" s="322"/>
      <c r="Q79" s="50">
        <v>22</v>
      </c>
      <c r="R79" s="60">
        <f t="shared" si="1"/>
        <v>0.21119999999999997</v>
      </c>
      <c r="S79" s="49"/>
    </row>
    <row r="80" spans="1:19" ht="15">
      <c r="A80" s="34"/>
      <c r="B80" s="137"/>
      <c r="C80" s="62"/>
      <c r="D80" s="292" t="s">
        <v>64</v>
      </c>
      <c r="E80" s="49">
        <v>14.4</v>
      </c>
      <c r="F80" s="49" t="s">
        <v>126</v>
      </c>
      <c r="G80" s="310"/>
      <c r="H80" s="310"/>
      <c r="I80" s="310"/>
      <c r="J80" s="317"/>
      <c r="K80" s="318"/>
      <c r="L80" s="310"/>
      <c r="M80" s="310"/>
      <c r="N80" s="310"/>
      <c r="O80" s="310"/>
      <c r="P80" s="322"/>
      <c r="Q80" s="50">
        <v>75</v>
      </c>
      <c r="R80" s="60">
        <f t="shared" si="1"/>
        <v>1.08</v>
      </c>
      <c r="S80" s="49"/>
    </row>
    <row r="81" spans="1:19" ht="15">
      <c r="A81" s="34"/>
      <c r="B81" s="137"/>
      <c r="C81" s="62"/>
      <c r="D81" s="292" t="s">
        <v>65</v>
      </c>
      <c r="E81" s="49">
        <v>3.2</v>
      </c>
      <c r="F81" s="49" t="s">
        <v>150</v>
      </c>
      <c r="G81" s="310"/>
      <c r="H81" s="310"/>
      <c r="I81" s="310"/>
      <c r="J81" s="317"/>
      <c r="K81" s="318"/>
      <c r="L81" s="310"/>
      <c r="M81" s="310"/>
      <c r="N81" s="310"/>
      <c r="O81" s="310"/>
      <c r="P81" s="322"/>
      <c r="Q81" s="50">
        <v>27</v>
      </c>
      <c r="R81" s="60">
        <f t="shared" si="1"/>
        <v>0.0864</v>
      </c>
      <c r="S81" s="49"/>
    </row>
    <row r="82" spans="1:19" ht="15">
      <c r="A82" s="34"/>
      <c r="B82" s="137"/>
      <c r="C82" s="62"/>
      <c r="D82" s="292" t="s">
        <v>33</v>
      </c>
      <c r="E82" s="49">
        <v>6.4</v>
      </c>
      <c r="F82" s="49" t="s">
        <v>127</v>
      </c>
      <c r="G82" s="310"/>
      <c r="H82" s="310"/>
      <c r="I82" s="310"/>
      <c r="J82" s="317"/>
      <c r="K82" s="318"/>
      <c r="L82" s="310"/>
      <c r="M82" s="310"/>
      <c r="N82" s="310"/>
      <c r="O82" s="310"/>
      <c r="P82" s="322"/>
      <c r="Q82" s="50">
        <v>49</v>
      </c>
      <c r="R82" s="60">
        <f t="shared" si="1"/>
        <v>0.31360000000000005</v>
      </c>
      <c r="S82" s="49"/>
    </row>
    <row r="83" spans="1:19" ht="15">
      <c r="A83" s="34"/>
      <c r="B83" s="137"/>
      <c r="C83" s="62"/>
      <c r="D83" s="292" t="s">
        <v>99</v>
      </c>
      <c r="E83" s="49">
        <v>1</v>
      </c>
      <c r="F83" s="49">
        <v>1</v>
      </c>
      <c r="G83" s="310"/>
      <c r="H83" s="310"/>
      <c r="I83" s="310"/>
      <c r="J83" s="317"/>
      <c r="K83" s="318"/>
      <c r="L83" s="310"/>
      <c r="M83" s="310"/>
      <c r="N83" s="310"/>
      <c r="O83" s="310"/>
      <c r="P83" s="322"/>
      <c r="Q83" s="50">
        <v>13</v>
      </c>
      <c r="R83" s="60">
        <f t="shared" si="1"/>
        <v>0.013</v>
      </c>
      <c r="S83" s="49"/>
    </row>
    <row r="84" spans="1:19" ht="15">
      <c r="A84" s="38"/>
      <c r="B84" s="138"/>
      <c r="C84" s="66"/>
      <c r="D84" s="292" t="s">
        <v>66</v>
      </c>
      <c r="E84" s="49">
        <v>0.18</v>
      </c>
      <c r="F84" s="49" t="s">
        <v>151</v>
      </c>
      <c r="G84" s="311"/>
      <c r="H84" s="311"/>
      <c r="I84" s="311"/>
      <c r="J84" s="319"/>
      <c r="K84" s="320"/>
      <c r="L84" s="311"/>
      <c r="M84" s="311"/>
      <c r="N84" s="311"/>
      <c r="O84" s="311"/>
      <c r="P84" s="323"/>
      <c r="Q84" s="63">
        <v>337</v>
      </c>
      <c r="R84" s="60">
        <f t="shared" si="1"/>
        <v>0.06066</v>
      </c>
      <c r="S84" s="139">
        <f>R76+R77+R78+R79+R80+R81+R82+R84+R83</f>
        <v>10.459259999999999</v>
      </c>
    </row>
    <row r="85" spans="1:19" ht="15">
      <c r="A85" s="45">
        <v>3</v>
      </c>
      <c r="B85" s="326" t="s">
        <v>550</v>
      </c>
      <c r="C85" s="45">
        <v>35</v>
      </c>
      <c r="D85" s="288" t="s">
        <v>70</v>
      </c>
      <c r="E85" s="49">
        <v>30</v>
      </c>
      <c r="F85" s="49">
        <v>30</v>
      </c>
      <c r="G85" s="58"/>
      <c r="H85" s="58"/>
      <c r="I85" s="58"/>
      <c r="J85" s="309"/>
      <c r="K85" s="309"/>
      <c r="L85" s="309" t="s">
        <v>115</v>
      </c>
      <c r="M85" s="309" t="s">
        <v>123</v>
      </c>
      <c r="N85" s="309" t="s">
        <v>157</v>
      </c>
      <c r="O85" s="309" t="s">
        <v>158</v>
      </c>
      <c r="P85" s="309" t="s">
        <v>159</v>
      </c>
      <c r="Q85" s="50">
        <v>23.33</v>
      </c>
      <c r="R85" s="60">
        <f t="shared" si="1"/>
        <v>0.6998999999999999</v>
      </c>
      <c r="S85" s="49"/>
    </row>
    <row r="86" spans="1:19" ht="15">
      <c r="A86" s="61"/>
      <c r="B86" s="327"/>
      <c r="C86" s="61"/>
      <c r="D86" s="288" t="s">
        <v>69</v>
      </c>
      <c r="E86" s="49">
        <v>5</v>
      </c>
      <c r="F86" s="49">
        <v>5</v>
      </c>
      <c r="G86" s="61"/>
      <c r="H86" s="61"/>
      <c r="I86" s="61"/>
      <c r="J86" s="310"/>
      <c r="K86" s="310"/>
      <c r="L86" s="310"/>
      <c r="M86" s="310"/>
      <c r="N86" s="310"/>
      <c r="O86" s="310"/>
      <c r="P86" s="310"/>
      <c r="Q86" s="63">
        <v>355</v>
      </c>
      <c r="R86" s="60">
        <f t="shared" si="1"/>
        <v>1.775</v>
      </c>
      <c r="S86" s="64" t="s">
        <v>109</v>
      </c>
    </row>
    <row r="87" spans="1:19" ht="15">
      <c r="A87" s="303">
        <v>693</v>
      </c>
      <c r="B87" s="45" t="s">
        <v>262</v>
      </c>
      <c r="C87" s="304">
        <v>180</v>
      </c>
      <c r="D87" s="217" t="s">
        <v>263</v>
      </c>
      <c r="E87" s="159">
        <v>3.6</v>
      </c>
      <c r="F87" s="159" t="s">
        <v>221</v>
      </c>
      <c r="G87" s="312">
        <v>4.41</v>
      </c>
      <c r="H87" s="312">
        <v>4.5</v>
      </c>
      <c r="I87" s="383">
        <v>28.89</v>
      </c>
      <c r="J87" s="315">
        <v>171</v>
      </c>
      <c r="K87" s="316"/>
      <c r="L87" s="316" t="s">
        <v>116</v>
      </c>
      <c r="M87" s="309" t="s">
        <v>264</v>
      </c>
      <c r="N87" s="309" t="s">
        <v>194</v>
      </c>
      <c r="O87" s="309" t="s">
        <v>265</v>
      </c>
      <c r="P87" s="309" t="s">
        <v>266</v>
      </c>
      <c r="Q87" s="148">
        <v>220</v>
      </c>
      <c r="R87" s="216">
        <f t="shared" si="1"/>
        <v>0.792</v>
      </c>
      <c r="S87" s="105" t="s">
        <v>109</v>
      </c>
    </row>
    <row r="88" spans="1:19" ht="15">
      <c r="A88" s="61"/>
      <c r="B88" s="61"/>
      <c r="C88" s="61"/>
      <c r="D88" s="217" t="s">
        <v>31</v>
      </c>
      <c r="E88" s="159">
        <v>90</v>
      </c>
      <c r="F88" s="159">
        <v>90</v>
      </c>
      <c r="G88" s="313"/>
      <c r="H88" s="313"/>
      <c r="I88" s="385"/>
      <c r="J88" s="317"/>
      <c r="K88" s="318"/>
      <c r="L88" s="318"/>
      <c r="M88" s="310"/>
      <c r="N88" s="310"/>
      <c r="O88" s="310"/>
      <c r="P88" s="310"/>
      <c r="Q88" s="148">
        <v>49</v>
      </c>
      <c r="R88" s="216">
        <f t="shared" si="1"/>
        <v>4.41</v>
      </c>
      <c r="S88" s="105"/>
    </row>
    <row r="89" spans="1:19" ht="15">
      <c r="A89" s="61"/>
      <c r="B89" s="61"/>
      <c r="C89" s="61"/>
      <c r="D89" s="217" t="s">
        <v>32</v>
      </c>
      <c r="E89" s="159">
        <v>99</v>
      </c>
      <c r="F89" s="159">
        <v>99</v>
      </c>
      <c r="G89" s="313"/>
      <c r="H89" s="313"/>
      <c r="I89" s="385"/>
      <c r="J89" s="317"/>
      <c r="K89" s="318"/>
      <c r="L89" s="318"/>
      <c r="M89" s="310"/>
      <c r="N89" s="310"/>
      <c r="O89" s="310"/>
      <c r="P89" s="310"/>
      <c r="Q89" s="148"/>
      <c r="R89" s="216">
        <f t="shared" si="1"/>
        <v>0</v>
      </c>
      <c r="S89" s="105"/>
    </row>
    <row r="90" spans="1:19" ht="15">
      <c r="A90" s="65"/>
      <c r="B90" s="65"/>
      <c r="C90" s="65"/>
      <c r="D90" s="217" t="s">
        <v>33</v>
      </c>
      <c r="E90" s="159">
        <v>18</v>
      </c>
      <c r="F90" s="159">
        <v>18</v>
      </c>
      <c r="G90" s="314"/>
      <c r="H90" s="314"/>
      <c r="I90" s="387"/>
      <c r="J90" s="319"/>
      <c r="K90" s="320"/>
      <c r="L90" s="320"/>
      <c r="M90" s="311"/>
      <c r="N90" s="311"/>
      <c r="O90" s="311"/>
      <c r="P90" s="311"/>
      <c r="Q90" s="148">
        <v>49</v>
      </c>
      <c r="R90" s="216">
        <f t="shared" si="1"/>
        <v>0.882</v>
      </c>
      <c r="S90" s="183">
        <f>R87+R88+R90</f>
        <v>6.084</v>
      </c>
    </row>
    <row r="91" spans="1:19" ht="15">
      <c r="A91" s="84"/>
      <c r="B91" s="117" t="s">
        <v>47</v>
      </c>
      <c r="C91" s="85"/>
      <c r="D91" s="85"/>
      <c r="E91" s="85"/>
      <c r="F91" s="54"/>
      <c r="G91" s="80">
        <f>SUM(G75:G90)</f>
        <v>14.51</v>
      </c>
      <c r="H91" s="80">
        <f>SUM(H75:H90)</f>
        <v>18.299999999999997</v>
      </c>
      <c r="I91" s="80">
        <f>SUM(I75:I90)</f>
        <v>50.59</v>
      </c>
      <c r="J91" s="398">
        <f>SUM(J75:K90)</f>
        <v>422</v>
      </c>
      <c r="K91" s="398"/>
      <c r="L91" s="80">
        <v>0.23</v>
      </c>
      <c r="M91" s="80">
        <v>0.24</v>
      </c>
      <c r="N91" s="80" t="s">
        <v>357</v>
      </c>
      <c r="O91" s="80">
        <v>333.95</v>
      </c>
      <c r="P91" s="118" t="s">
        <v>491</v>
      </c>
      <c r="Q91" s="48"/>
      <c r="R91" s="60">
        <f aca="true" t="shared" si="2" ref="R91:R116">Q91/1000*E91</f>
        <v>0</v>
      </c>
      <c r="S91" s="110">
        <f>S84+S90+S75</f>
        <v>23.043259999999997</v>
      </c>
    </row>
    <row r="92" spans="1:19" ht="15">
      <c r="A92" s="84"/>
      <c r="B92" s="141" t="s">
        <v>79</v>
      </c>
      <c r="C92" s="85"/>
      <c r="D92" s="85"/>
      <c r="E92" s="85"/>
      <c r="F92" s="85"/>
      <c r="G92" s="86"/>
      <c r="H92" s="86"/>
      <c r="I92" s="86"/>
      <c r="J92" s="29"/>
      <c r="K92" s="29"/>
      <c r="L92" s="86"/>
      <c r="M92" s="86"/>
      <c r="N92" s="86"/>
      <c r="O92" s="86"/>
      <c r="P92" s="142"/>
      <c r="Q92" s="48"/>
      <c r="R92" s="60"/>
      <c r="S92" s="143"/>
    </row>
    <row r="93" spans="1:19" ht="15">
      <c r="A93" s="84"/>
      <c r="B93" s="49" t="s">
        <v>200</v>
      </c>
      <c r="C93" s="48">
        <v>100</v>
      </c>
      <c r="D93" s="48" t="s">
        <v>404</v>
      </c>
      <c r="E93" s="48">
        <v>100</v>
      </c>
      <c r="F93" s="48">
        <v>100</v>
      </c>
      <c r="G93" s="80">
        <v>0.3</v>
      </c>
      <c r="H93" s="80">
        <v>0</v>
      </c>
      <c r="I93" s="80">
        <v>8.6</v>
      </c>
      <c r="J93" s="39">
        <v>40</v>
      </c>
      <c r="K93" s="39"/>
      <c r="L93" s="48">
        <v>0.01</v>
      </c>
      <c r="M93" s="48">
        <v>0.03</v>
      </c>
      <c r="N93" s="48">
        <v>13</v>
      </c>
      <c r="O93" s="48">
        <v>16</v>
      </c>
      <c r="P93" s="48">
        <v>2.2</v>
      </c>
      <c r="Q93" s="144">
        <v>70</v>
      </c>
      <c r="R93" s="145">
        <f>Q93/1000*E93</f>
        <v>7.000000000000001</v>
      </c>
      <c r="S93" s="146">
        <f>R93</f>
        <v>7.000000000000001</v>
      </c>
    </row>
    <row r="94" spans="1:19" ht="15">
      <c r="A94" s="84"/>
      <c r="B94" s="29" t="s">
        <v>48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48"/>
      <c r="R94" s="60">
        <f t="shared" si="2"/>
        <v>0</v>
      </c>
      <c r="S94" s="54"/>
    </row>
    <row r="95" spans="1:19" ht="24">
      <c r="A95" s="97"/>
      <c r="B95" s="307" t="s">
        <v>562</v>
      </c>
      <c r="C95" s="98">
        <v>60</v>
      </c>
      <c r="D95" s="48" t="s">
        <v>563</v>
      </c>
      <c r="E95" s="85">
        <v>60</v>
      </c>
      <c r="F95" s="48">
        <v>60</v>
      </c>
      <c r="G95" s="98">
        <v>0.48</v>
      </c>
      <c r="H95" s="48">
        <v>0.06</v>
      </c>
      <c r="I95" s="98">
        <v>1.5</v>
      </c>
      <c r="J95" s="48">
        <v>8.4</v>
      </c>
      <c r="K95" s="98"/>
      <c r="L95" s="98">
        <v>0.018</v>
      </c>
      <c r="M95" s="48">
        <v>0.024</v>
      </c>
      <c r="N95" s="98">
        <v>6</v>
      </c>
      <c r="O95" s="48">
        <v>13.8</v>
      </c>
      <c r="P95" s="98">
        <v>0.36</v>
      </c>
      <c r="Q95" s="48"/>
      <c r="R95" s="60"/>
      <c r="S95" s="54"/>
    </row>
    <row r="96" spans="1:19" ht="15">
      <c r="A96" s="99">
        <v>138</v>
      </c>
      <c r="B96" s="45" t="s">
        <v>477</v>
      </c>
      <c r="C96" s="99">
        <v>250</v>
      </c>
      <c r="D96" s="48" t="s">
        <v>40</v>
      </c>
      <c r="E96" s="48">
        <v>100</v>
      </c>
      <c r="F96" s="48">
        <v>75</v>
      </c>
      <c r="G96" s="321" t="s">
        <v>205</v>
      </c>
      <c r="H96" s="321" t="s">
        <v>459</v>
      </c>
      <c r="I96" s="341">
        <v>18.3</v>
      </c>
      <c r="J96" s="315">
        <v>113</v>
      </c>
      <c r="K96" s="316"/>
      <c r="L96" s="309">
        <v>0.11</v>
      </c>
      <c r="M96" s="309" t="s">
        <v>115</v>
      </c>
      <c r="N96" s="309">
        <v>16.5</v>
      </c>
      <c r="O96" s="309">
        <v>17.96</v>
      </c>
      <c r="P96" s="321" t="s">
        <v>183</v>
      </c>
      <c r="Q96" s="148">
        <v>28</v>
      </c>
      <c r="R96" s="105">
        <f t="shared" si="2"/>
        <v>2.8000000000000003</v>
      </c>
      <c r="S96" s="48"/>
    </row>
    <row r="97" spans="1:19" ht="15">
      <c r="A97" s="34"/>
      <c r="B97" s="62" t="s">
        <v>427</v>
      </c>
      <c r="C97" s="34"/>
      <c r="D97" s="48" t="s">
        <v>458</v>
      </c>
      <c r="E97" s="48">
        <v>5</v>
      </c>
      <c r="F97" s="48">
        <v>5</v>
      </c>
      <c r="G97" s="322"/>
      <c r="H97" s="322"/>
      <c r="I97" s="322"/>
      <c r="J97" s="317"/>
      <c r="K97" s="318"/>
      <c r="L97" s="310"/>
      <c r="M97" s="310"/>
      <c r="N97" s="310"/>
      <c r="O97" s="310"/>
      <c r="P97" s="322"/>
      <c r="Q97" s="148">
        <v>34</v>
      </c>
      <c r="R97" s="105">
        <f t="shared" si="2"/>
        <v>0.17</v>
      </c>
      <c r="S97" s="48"/>
    </row>
    <row r="98" spans="1:19" ht="15">
      <c r="A98" s="34"/>
      <c r="B98" s="34"/>
      <c r="C98" s="34"/>
      <c r="D98" s="48" t="s">
        <v>41</v>
      </c>
      <c r="E98" s="48">
        <v>13</v>
      </c>
      <c r="F98" s="48">
        <v>10</v>
      </c>
      <c r="G98" s="322"/>
      <c r="H98" s="322"/>
      <c r="I98" s="322"/>
      <c r="J98" s="317"/>
      <c r="K98" s="318"/>
      <c r="L98" s="310"/>
      <c r="M98" s="310"/>
      <c r="N98" s="310"/>
      <c r="O98" s="310"/>
      <c r="P98" s="322"/>
      <c r="Q98" s="148">
        <v>25</v>
      </c>
      <c r="R98" s="105">
        <f t="shared" si="2"/>
        <v>0.325</v>
      </c>
      <c r="S98" s="48"/>
    </row>
    <row r="99" spans="1:19" ht="15">
      <c r="A99" s="34"/>
      <c r="B99" s="34"/>
      <c r="C99" s="34"/>
      <c r="D99" s="48" t="s">
        <v>63</v>
      </c>
      <c r="E99" s="149" t="s">
        <v>395</v>
      </c>
      <c r="F99" s="48">
        <v>10</v>
      </c>
      <c r="G99" s="322"/>
      <c r="H99" s="322"/>
      <c r="I99" s="322"/>
      <c r="J99" s="317"/>
      <c r="K99" s="318"/>
      <c r="L99" s="310"/>
      <c r="M99" s="310"/>
      <c r="N99" s="310"/>
      <c r="O99" s="310"/>
      <c r="P99" s="322"/>
      <c r="Q99" s="148">
        <v>22</v>
      </c>
      <c r="R99" s="105">
        <f t="shared" si="2"/>
        <v>0.264</v>
      </c>
      <c r="S99" s="48"/>
    </row>
    <row r="100" spans="1:19" ht="15">
      <c r="A100" s="34"/>
      <c r="B100" s="34"/>
      <c r="C100" s="34"/>
      <c r="D100" s="48" t="s">
        <v>69</v>
      </c>
      <c r="E100" s="48">
        <v>3</v>
      </c>
      <c r="F100" s="48">
        <v>3</v>
      </c>
      <c r="G100" s="322"/>
      <c r="H100" s="322"/>
      <c r="I100" s="322"/>
      <c r="J100" s="317"/>
      <c r="K100" s="318"/>
      <c r="L100" s="310"/>
      <c r="M100" s="310"/>
      <c r="N100" s="310"/>
      <c r="O100" s="310"/>
      <c r="P100" s="322"/>
      <c r="Q100" s="148">
        <v>355</v>
      </c>
      <c r="R100" s="105">
        <f t="shared" si="2"/>
        <v>1.065</v>
      </c>
      <c r="S100" s="48"/>
    </row>
    <row r="101" spans="1:19" ht="15">
      <c r="A101" s="34"/>
      <c r="B101" s="34"/>
      <c r="C101" s="34"/>
      <c r="D101" s="48" t="s">
        <v>99</v>
      </c>
      <c r="E101" s="126">
        <v>1.2</v>
      </c>
      <c r="F101" s="126">
        <v>1.2</v>
      </c>
      <c r="G101" s="322"/>
      <c r="H101" s="322"/>
      <c r="I101" s="322"/>
      <c r="J101" s="317"/>
      <c r="K101" s="318"/>
      <c r="L101" s="310"/>
      <c r="M101" s="310"/>
      <c r="N101" s="310"/>
      <c r="O101" s="310"/>
      <c r="P101" s="322"/>
      <c r="Q101" s="148">
        <v>13</v>
      </c>
      <c r="R101" s="105">
        <f>Q101/1000*E101</f>
        <v>0.0156</v>
      </c>
      <c r="S101" s="48"/>
    </row>
    <row r="102" spans="1:19" ht="15">
      <c r="A102" s="38"/>
      <c r="B102" s="34"/>
      <c r="C102" s="38"/>
      <c r="D102" s="48" t="s">
        <v>428</v>
      </c>
      <c r="E102" s="48">
        <v>237.5</v>
      </c>
      <c r="F102" s="48">
        <v>237.5</v>
      </c>
      <c r="G102" s="323"/>
      <c r="H102" s="323"/>
      <c r="I102" s="323"/>
      <c r="J102" s="319"/>
      <c r="K102" s="320"/>
      <c r="L102" s="311"/>
      <c r="M102" s="311"/>
      <c r="N102" s="311"/>
      <c r="O102" s="311"/>
      <c r="P102" s="323"/>
      <c r="Q102" s="148"/>
      <c r="R102" s="105">
        <f t="shared" si="2"/>
        <v>0</v>
      </c>
      <c r="S102" s="124">
        <f>R96+R97+R98+R99+R100+R101</f>
        <v>4.639600000000001</v>
      </c>
    </row>
    <row r="103" spans="1:19" ht="15">
      <c r="A103" s="150">
        <v>492</v>
      </c>
      <c r="B103" s="45" t="s">
        <v>413</v>
      </c>
      <c r="C103" s="151" t="s">
        <v>408</v>
      </c>
      <c r="D103" s="152" t="s">
        <v>414</v>
      </c>
      <c r="E103" s="152">
        <v>134.4</v>
      </c>
      <c r="F103" s="152">
        <v>96.6</v>
      </c>
      <c r="G103" s="310">
        <v>21.9</v>
      </c>
      <c r="H103" s="310">
        <v>25.3</v>
      </c>
      <c r="I103" s="310">
        <v>35.8</v>
      </c>
      <c r="J103" s="317">
        <v>459</v>
      </c>
      <c r="K103" s="318"/>
      <c r="L103" s="310" t="s">
        <v>129</v>
      </c>
      <c r="M103" s="310">
        <v>0.23</v>
      </c>
      <c r="N103" s="322" t="s">
        <v>526</v>
      </c>
      <c r="O103" s="310">
        <v>41.6</v>
      </c>
      <c r="P103" s="322" t="s">
        <v>527</v>
      </c>
      <c r="Q103" s="148">
        <v>160</v>
      </c>
      <c r="R103" s="105">
        <f t="shared" si="2"/>
        <v>21.504</v>
      </c>
      <c r="S103" s="48"/>
    </row>
    <row r="104" spans="1:19" ht="15">
      <c r="A104" s="150"/>
      <c r="B104" s="34"/>
      <c r="C104" s="151"/>
      <c r="D104" s="153" t="s">
        <v>69</v>
      </c>
      <c r="E104" s="153">
        <v>11.2</v>
      </c>
      <c r="F104" s="153">
        <v>11.2</v>
      </c>
      <c r="G104" s="310"/>
      <c r="H104" s="310"/>
      <c r="I104" s="310"/>
      <c r="J104" s="317"/>
      <c r="K104" s="318"/>
      <c r="L104" s="310"/>
      <c r="M104" s="310"/>
      <c r="N104" s="322"/>
      <c r="O104" s="310"/>
      <c r="P104" s="322"/>
      <c r="Q104" s="148">
        <v>355</v>
      </c>
      <c r="R104" s="105">
        <f t="shared" si="2"/>
        <v>3.9759999999999995</v>
      </c>
      <c r="S104" s="48"/>
    </row>
    <row r="105" spans="1:19" ht="15">
      <c r="A105" s="150"/>
      <c r="B105" s="34"/>
      <c r="C105" s="151"/>
      <c r="D105" s="153" t="s">
        <v>63</v>
      </c>
      <c r="E105" s="154">
        <v>13.5</v>
      </c>
      <c r="F105" s="153">
        <v>12</v>
      </c>
      <c r="G105" s="310"/>
      <c r="H105" s="310"/>
      <c r="I105" s="310"/>
      <c r="J105" s="317"/>
      <c r="K105" s="318"/>
      <c r="L105" s="310"/>
      <c r="M105" s="310"/>
      <c r="N105" s="322"/>
      <c r="O105" s="310"/>
      <c r="P105" s="322"/>
      <c r="Q105" s="148">
        <v>22</v>
      </c>
      <c r="R105" s="155">
        <f>Q105/1000*E105</f>
        <v>0.297</v>
      </c>
      <c r="S105" s="48"/>
    </row>
    <row r="106" spans="1:19" ht="15">
      <c r="A106" s="150"/>
      <c r="B106" s="34"/>
      <c r="C106" s="151"/>
      <c r="D106" s="153" t="s">
        <v>41</v>
      </c>
      <c r="E106" s="153">
        <v>15</v>
      </c>
      <c r="F106" s="153">
        <v>12</v>
      </c>
      <c r="G106" s="310"/>
      <c r="H106" s="310"/>
      <c r="I106" s="310"/>
      <c r="J106" s="317"/>
      <c r="K106" s="318"/>
      <c r="L106" s="310"/>
      <c r="M106" s="310"/>
      <c r="N106" s="322"/>
      <c r="O106" s="310"/>
      <c r="P106" s="322"/>
      <c r="Q106" s="148">
        <v>25</v>
      </c>
      <c r="R106" s="105">
        <f t="shared" si="2"/>
        <v>0.375</v>
      </c>
      <c r="S106" s="48"/>
    </row>
    <row r="107" spans="1:19" ht="15">
      <c r="A107" s="150"/>
      <c r="B107" s="34"/>
      <c r="C107" s="151"/>
      <c r="D107" s="153" t="s">
        <v>64</v>
      </c>
      <c r="E107" s="153">
        <v>7.5</v>
      </c>
      <c r="F107" s="153">
        <v>7.5</v>
      </c>
      <c r="G107" s="310"/>
      <c r="H107" s="310"/>
      <c r="I107" s="310"/>
      <c r="J107" s="317"/>
      <c r="K107" s="318"/>
      <c r="L107" s="310"/>
      <c r="M107" s="310"/>
      <c r="N107" s="322"/>
      <c r="O107" s="310"/>
      <c r="P107" s="322"/>
      <c r="Q107" s="148">
        <v>75</v>
      </c>
      <c r="R107" s="105">
        <f t="shared" si="2"/>
        <v>0.5625</v>
      </c>
      <c r="S107" s="48"/>
    </row>
    <row r="108" spans="1:19" ht="15">
      <c r="A108" s="150"/>
      <c r="B108" s="34"/>
      <c r="C108" s="151"/>
      <c r="D108" s="153" t="s">
        <v>99</v>
      </c>
      <c r="E108" s="153">
        <v>1.5</v>
      </c>
      <c r="F108" s="153">
        <v>1.5</v>
      </c>
      <c r="G108" s="310"/>
      <c r="H108" s="310"/>
      <c r="I108" s="310"/>
      <c r="J108" s="317"/>
      <c r="K108" s="318"/>
      <c r="L108" s="310"/>
      <c r="M108" s="310"/>
      <c r="N108" s="322"/>
      <c r="O108" s="310"/>
      <c r="P108" s="322"/>
      <c r="Q108" s="148">
        <v>13</v>
      </c>
      <c r="R108" s="105">
        <f t="shared" si="2"/>
        <v>0.0195</v>
      </c>
      <c r="S108" s="48"/>
    </row>
    <row r="109" spans="1:19" ht="15">
      <c r="A109" s="150"/>
      <c r="B109" s="38"/>
      <c r="C109" s="151"/>
      <c r="D109" s="153" t="s">
        <v>314</v>
      </c>
      <c r="E109" s="156">
        <v>52.5</v>
      </c>
      <c r="F109" s="153">
        <v>52.5</v>
      </c>
      <c r="G109" s="310"/>
      <c r="H109" s="310"/>
      <c r="I109" s="310"/>
      <c r="J109" s="317"/>
      <c r="K109" s="318"/>
      <c r="L109" s="311"/>
      <c r="M109" s="311"/>
      <c r="N109" s="323"/>
      <c r="O109" s="311"/>
      <c r="P109" s="323"/>
      <c r="Q109" s="148">
        <v>62</v>
      </c>
      <c r="R109" s="105">
        <f t="shared" si="2"/>
        <v>3.255</v>
      </c>
      <c r="S109" s="67">
        <f>R103+R104+R105+R106+R107+R108+R109</f>
        <v>29.989</v>
      </c>
    </row>
    <row r="110" spans="1:19" ht="15">
      <c r="A110" s="97">
        <v>639</v>
      </c>
      <c r="B110" s="62" t="s">
        <v>238</v>
      </c>
      <c r="C110" s="44">
        <v>180</v>
      </c>
      <c r="D110" s="152" t="s">
        <v>49</v>
      </c>
      <c r="E110" s="152">
        <v>18</v>
      </c>
      <c r="F110" s="152">
        <v>45</v>
      </c>
      <c r="G110" s="338">
        <v>0.54</v>
      </c>
      <c r="H110" s="338">
        <v>0</v>
      </c>
      <c r="I110" s="338">
        <v>28.26</v>
      </c>
      <c r="J110" s="338">
        <v>111.6</v>
      </c>
      <c r="K110" s="356"/>
      <c r="L110" s="321" t="s">
        <v>239</v>
      </c>
      <c r="M110" s="309">
        <v>0</v>
      </c>
      <c r="N110" s="309"/>
      <c r="O110" s="321" t="s">
        <v>192</v>
      </c>
      <c r="P110" s="321" t="s">
        <v>191</v>
      </c>
      <c r="Q110" s="148">
        <v>70</v>
      </c>
      <c r="R110" s="157">
        <f t="shared" si="2"/>
        <v>1.2600000000000002</v>
      </c>
      <c r="S110" s="124" t="s">
        <v>109</v>
      </c>
    </row>
    <row r="111" spans="1:19" ht="15">
      <c r="A111" s="34"/>
      <c r="B111" s="62" t="s">
        <v>551</v>
      </c>
      <c r="C111" s="34"/>
      <c r="D111" s="153" t="s">
        <v>33</v>
      </c>
      <c r="E111" s="153">
        <v>18</v>
      </c>
      <c r="F111" s="153">
        <v>18</v>
      </c>
      <c r="G111" s="338"/>
      <c r="H111" s="338"/>
      <c r="I111" s="338"/>
      <c r="J111" s="338"/>
      <c r="K111" s="356"/>
      <c r="L111" s="322"/>
      <c r="M111" s="310"/>
      <c r="N111" s="310"/>
      <c r="O111" s="322"/>
      <c r="P111" s="322"/>
      <c r="Q111" s="148">
        <v>49</v>
      </c>
      <c r="R111" s="157">
        <f t="shared" si="2"/>
        <v>0.882</v>
      </c>
      <c r="S111" s="48"/>
    </row>
    <row r="112" spans="1:19" ht="15">
      <c r="A112" s="34"/>
      <c r="C112" s="34"/>
      <c r="D112" s="153" t="s">
        <v>66</v>
      </c>
      <c r="E112" s="153">
        <v>0.18</v>
      </c>
      <c r="F112" s="153">
        <v>0.18</v>
      </c>
      <c r="G112" s="338"/>
      <c r="H112" s="338"/>
      <c r="I112" s="338"/>
      <c r="J112" s="338"/>
      <c r="K112" s="356"/>
      <c r="L112" s="322"/>
      <c r="M112" s="310"/>
      <c r="N112" s="310"/>
      <c r="O112" s="322"/>
      <c r="P112" s="322"/>
      <c r="Q112" s="148">
        <v>337</v>
      </c>
      <c r="R112" s="157">
        <f t="shared" si="2"/>
        <v>0.06066</v>
      </c>
      <c r="S112" s="48"/>
    </row>
    <row r="113" spans="1:19" ht="15">
      <c r="A113" s="38"/>
      <c r="B113" s="38"/>
      <c r="C113" s="38"/>
      <c r="D113" s="158" t="s">
        <v>32</v>
      </c>
      <c r="E113" s="158">
        <v>180</v>
      </c>
      <c r="F113" s="158">
        <v>180</v>
      </c>
      <c r="G113" s="338"/>
      <c r="H113" s="338"/>
      <c r="I113" s="338"/>
      <c r="J113" s="338"/>
      <c r="K113" s="356"/>
      <c r="L113" s="323"/>
      <c r="M113" s="311"/>
      <c r="N113" s="311"/>
      <c r="O113" s="323"/>
      <c r="P113" s="323"/>
      <c r="Q113" s="48"/>
      <c r="R113" s="157">
        <f t="shared" si="2"/>
        <v>0</v>
      </c>
      <c r="S113" s="83">
        <f>R110+R111+R112</f>
        <v>2.2026600000000003</v>
      </c>
    </row>
    <row r="114" spans="1:19" ht="15">
      <c r="A114" s="38"/>
      <c r="B114" s="62" t="s">
        <v>421</v>
      </c>
      <c r="C114" s="38">
        <v>40</v>
      </c>
      <c r="D114" s="158" t="s">
        <v>421</v>
      </c>
      <c r="E114" s="158">
        <v>40</v>
      </c>
      <c r="F114" s="158">
        <v>40</v>
      </c>
      <c r="G114" s="49">
        <v>2.6</v>
      </c>
      <c r="H114" s="49">
        <v>0.4</v>
      </c>
      <c r="I114" s="49">
        <v>13.6</v>
      </c>
      <c r="J114" s="49">
        <v>72.4</v>
      </c>
      <c r="K114" s="100"/>
      <c r="L114" s="109" t="s">
        <v>116</v>
      </c>
      <c r="M114" s="66" t="s">
        <v>425</v>
      </c>
      <c r="N114" s="66">
        <v>0</v>
      </c>
      <c r="O114" s="109" t="s">
        <v>249</v>
      </c>
      <c r="P114" s="109" t="s">
        <v>422</v>
      </c>
      <c r="Q114" s="48">
        <v>18.6</v>
      </c>
      <c r="R114" s="157">
        <f t="shared" si="2"/>
        <v>0.7440000000000001</v>
      </c>
      <c r="S114" s="57">
        <f>R114</f>
        <v>0.7440000000000001</v>
      </c>
    </row>
    <row r="115" spans="1:19" ht="15">
      <c r="A115" s="48"/>
      <c r="B115" s="49" t="s">
        <v>52</v>
      </c>
      <c r="C115" s="126">
        <v>30</v>
      </c>
      <c r="D115" s="159" t="s">
        <v>70</v>
      </c>
      <c r="E115" s="159">
        <v>30</v>
      </c>
      <c r="F115" s="159">
        <v>30</v>
      </c>
      <c r="G115" s="159">
        <v>2.4</v>
      </c>
      <c r="H115" s="159">
        <v>0.36</v>
      </c>
      <c r="I115" s="159">
        <v>12.6</v>
      </c>
      <c r="J115" s="338">
        <v>60.75</v>
      </c>
      <c r="K115" s="338"/>
      <c r="L115" s="48" t="s">
        <v>130</v>
      </c>
      <c r="M115" s="48">
        <v>0.024</v>
      </c>
      <c r="N115" s="48">
        <v>0</v>
      </c>
      <c r="O115" s="115" t="s">
        <v>424</v>
      </c>
      <c r="P115" s="115" t="s">
        <v>328</v>
      </c>
      <c r="Q115" s="148">
        <v>23.33</v>
      </c>
      <c r="R115" s="157">
        <f t="shared" si="2"/>
        <v>0.6998999999999999</v>
      </c>
      <c r="S115" s="160">
        <f>R115</f>
        <v>0.6998999999999999</v>
      </c>
    </row>
    <row r="116" spans="1:19" ht="15">
      <c r="A116" s="84"/>
      <c r="B116" s="78" t="s">
        <v>47</v>
      </c>
      <c r="C116" s="85"/>
      <c r="D116" s="85"/>
      <c r="E116" s="85"/>
      <c r="F116" s="85"/>
      <c r="G116" s="118">
        <f>SUM(G96:G115)</f>
        <v>27.439999999999998</v>
      </c>
      <c r="H116" s="118">
        <f>SUM(H96:H115)</f>
        <v>26.06</v>
      </c>
      <c r="I116" s="81">
        <v>108.56</v>
      </c>
      <c r="J116" s="398">
        <f>SUM(J96:K115)</f>
        <v>816.75</v>
      </c>
      <c r="K116" s="398"/>
      <c r="L116" s="80">
        <v>0.37</v>
      </c>
      <c r="M116" s="80" t="s">
        <v>349</v>
      </c>
      <c r="N116" s="80">
        <v>21.56</v>
      </c>
      <c r="O116" s="80">
        <v>91.26</v>
      </c>
      <c r="P116" s="118" t="s">
        <v>492</v>
      </c>
      <c r="Q116" s="161"/>
      <c r="R116" s="157">
        <f t="shared" si="2"/>
        <v>0</v>
      </c>
      <c r="S116" s="67">
        <f>S102+S109+S113+S114+S115</f>
        <v>38.27516</v>
      </c>
    </row>
    <row r="117" spans="1:21" ht="15">
      <c r="A117" s="7"/>
      <c r="B117" s="162" t="s">
        <v>53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63"/>
      <c r="S117" s="7"/>
      <c r="T117" s="3"/>
      <c r="U117" s="3"/>
    </row>
    <row r="118" spans="1:21" ht="24">
      <c r="A118" s="49"/>
      <c r="B118" s="306" t="s">
        <v>559</v>
      </c>
      <c r="C118" s="126">
        <v>70</v>
      </c>
      <c r="D118" s="159" t="s">
        <v>568</v>
      </c>
      <c r="E118" s="159">
        <v>70</v>
      </c>
      <c r="F118" s="159">
        <v>70</v>
      </c>
      <c r="G118" s="49">
        <v>3.3</v>
      </c>
      <c r="H118" s="49">
        <v>1.9</v>
      </c>
      <c r="I118" s="49">
        <v>54.3</v>
      </c>
      <c r="J118" s="309">
        <v>235.06</v>
      </c>
      <c r="K118" s="309"/>
      <c r="L118" s="49">
        <v>0.05</v>
      </c>
      <c r="M118" s="49">
        <v>0.02</v>
      </c>
      <c r="N118" s="133" t="s">
        <v>239</v>
      </c>
      <c r="O118" s="49">
        <v>6.3</v>
      </c>
      <c r="P118" s="133" t="s">
        <v>415</v>
      </c>
      <c r="Q118" s="148">
        <v>63</v>
      </c>
      <c r="R118" s="216">
        <f>Q118/1000*E118</f>
        <v>4.41</v>
      </c>
      <c r="S118" s="160">
        <f>R118</f>
        <v>4.41</v>
      </c>
      <c r="T118" s="3"/>
      <c r="U118" s="3"/>
    </row>
    <row r="119" spans="1:21" ht="15">
      <c r="A119" s="48">
        <v>698</v>
      </c>
      <c r="B119" s="49" t="s">
        <v>516</v>
      </c>
      <c r="C119" s="48">
        <v>180</v>
      </c>
      <c r="D119" s="159" t="s">
        <v>516</v>
      </c>
      <c r="E119" s="159">
        <v>186.3</v>
      </c>
      <c r="F119" s="159">
        <v>180</v>
      </c>
      <c r="G119" s="49">
        <v>2.2</v>
      </c>
      <c r="H119" s="49">
        <v>2.7</v>
      </c>
      <c r="I119" s="49">
        <v>7.3</v>
      </c>
      <c r="J119" s="49">
        <v>105.3</v>
      </c>
      <c r="K119" s="49"/>
      <c r="L119" s="49">
        <v>0.02</v>
      </c>
      <c r="M119" s="49" t="s">
        <v>517</v>
      </c>
      <c r="N119" s="49" t="s">
        <v>476</v>
      </c>
      <c r="O119" s="49">
        <v>223</v>
      </c>
      <c r="P119" s="66" t="s">
        <v>518</v>
      </c>
      <c r="Q119" s="164">
        <v>46</v>
      </c>
      <c r="R119" s="165">
        <f>Q119/1000*E119</f>
        <v>8.5698</v>
      </c>
      <c r="S119" s="166">
        <f>R119</f>
        <v>8.5698</v>
      </c>
      <c r="T119" s="3"/>
      <c r="U119" s="3"/>
    </row>
    <row r="120" spans="1:21" ht="15">
      <c r="A120" s="84"/>
      <c r="B120" s="117" t="s">
        <v>47</v>
      </c>
      <c r="C120" s="85"/>
      <c r="D120" s="85"/>
      <c r="E120" s="85"/>
      <c r="F120" s="54"/>
      <c r="G120" s="167">
        <v>8.8</v>
      </c>
      <c r="H120" s="167">
        <v>7.79</v>
      </c>
      <c r="I120" s="168">
        <f>SUM(I119:I119)</f>
        <v>7.3</v>
      </c>
      <c r="J120" s="398">
        <f>SUM(J119:K119)</f>
        <v>105.3</v>
      </c>
      <c r="K120" s="398"/>
      <c r="L120" s="80">
        <v>0.12</v>
      </c>
      <c r="M120" s="80">
        <v>0.14</v>
      </c>
      <c r="N120" s="80">
        <v>4.35</v>
      </c>
      <c r="O120" s="80">
        <v>110.7</v>
      </c>
      <c r="P120" s="80">
        <v>1.31</v>
      </c>
      <c r="Q120" s="48"/>
      <c r="R120" s="169">
        <f>Q120/1000*E120</f>
        <v>0</v>
      </c>
      <c r="S120" s="83"/>
      <c r="T120" s="3"/>
      <c r="U120" s="3"/>
    </row>
    <row r="121" spans="1:21" ht="15">
      <c r="A121" s="84"/>
      <c r="B121" s="29" t="s">
        <v>57</v>
      </c>
      <c r="C121" s="85"/>
      <c r="D121" s="85"/>
      <c r="E121" s="85"/>
      <c r="F121" s="54"/>
      <c r="G121" s="79">
        <f>SUM(G91+G93+G116+G120)</f>
        <v>51.05</v>
      </c>
      <c r="H121" s="118">
        <f>SUM(H91+H93+H116+H120)</f>
        <v>52.15</v>
      </c>
      <c r="I121" s="80">
        <f>SUM(I91+I93+I116+I120)</f>
        <v>175.05</v>
      </c>
      <c r="J121" s="398">
        <f>SUM(J91+J93+J116+J120)</f>
        <v>1384.05</v>
      </c>
      <c r="K121" s="398"/>
      <c r="L121" s="80">
        <v>0.73</v>
      </c>
      <c r="M121" s="80">
        <v>0.72</v>
      </c>
      <c r="N121" s="80">
        <v>159.18</v>
      </c>
      <c r="O121" s="80">
        <v>551.91</v>
      </c>
      <c r="P121" s="118" t="s">
        <v>493</v>
      </c>
      <c r="Q121" s="48"/>
      <c r="R121" s="169">
        <f>Q121/1000*E121</f>
        <v>0</v>
      </c>
      <c r="S121" s="67">
        <f>S91+S93+S116+S120</f>
        <v>68.31842</v>
      </c>
      <c r="T121" s="3"/>
      <c r="U121" s="3"/>
    </row>
    <row r="122" spans="1:2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34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4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96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38.25" customHeight="1">
      <c r="A131" s="3"/>
      <c r="B131" s="286" t="s">
        <v>110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">
      <c r="A132" s="27" t="s">
        <v>0</v>
      </c>
      <c r="B132" s="27" t="s">
        <v>1</v>
      </c>
      <c r="C132" s="27" t="s">
        <v>3</v>
      </c>
      <c r="D132" s="27" t="s">
        <v>5</v>
      </c>
      <c r="E132" s="331" t="s">
        <v>3</v>
      </c>
      <c r="F132" s="395"/>
      <c r="G132" s="381" t="s">
        <v>26</v>
      </c>
      <c r="H132" s="382"/>
      <c r="I132" s="382"/>
      <c r="J132" s="170" t="s">
        <v>11</v>
      </c>
      <c r="K132" s="171"/>
      <c r="L132" s="331" t="s">
        <v>13</v>
      </c>
      <c r="M132" s="395"/>
      <c r="N132" s="395"/>
      <c r="O132" s="381" t="s">
        <v>24</v>
      </c>
      <c r="P132" s="382"/>
      <c r="Q132" s="33" t="s">
        <v>19</v>
      </c>
      <c r="R132" s="33" t="s">
        <v>21</v>
      </c>
      <c r="S132" s="33" t="s">
        <v>21</v>
      </c>
      <c r="T132" s="3"/>
      <c r="U132" s="3"/>
    </row>
    <row r="133" spans="1:21" ht="15">
      <c r="A133" s="34"/>
      <c r="B133" s="35" t="s">
        <v>2</v>
      </c>
      <c r="C133" s="35" t="s">
        <v>4</v>
      </c>
      <c r="D133" s="34"/>
      <c r="E133" s="27" t="s">
        <v>6</v>
      </c>
      <c r="F133" s="27" t="s">
        <v>7</v>
      </c>
      <c r="G133" s="391" t="s">
        <v>27</v>
      </c>
      <c r="H133" s="391"/>
      <c r="I133" s="391"/>
      <c r="J133" s="172" t="s">
        <v>12</v>
      </c>
      <c r="K133" s="173"/>
      <c r="L133" s="333" t="s">
        <v>14</v>
      </c>
      <c r="M133" s="373" t="s">
        <v>15</v>
      </c>
      <c r="N133" s="373" t="s">
        <v>16</v>
      </c>
      <c r="O133" s="396" t="s">
        <v>25</v>
      </c>
      <c r="P133" s="396"/>
      <c r="Q133" s="37" t="s">
        <v>20</v>
      </c>
      <c r="R133" s="37" t="s">
        <v>22</v>
      </c>
      <c r="S133" s="37" t="s">
        <v>23</v>
      </c>
      <c r="T133" s="3"/>
      <c r="U133" s="3"/>
    </row>
    <row r="134" spans="1:21" ht="15">
      <c r="A134" s="38"/>
      <c r="B134" s="38"/>
      <c r="C134" s="38"/>
      <c r="D134" s="38"/>
      <c r="E134" s="38"/>
      <c r="F134" s="38"/>
      <c r="G134" s="39" t="s">
        <v>8</v>
      </c>
      <c r="H134" s="39" t="s">
        <v>9</v>
      </c>
      <c r="I134" s="39" t="s">
        <v>10</v>
      </c>
      <c r="J134" s="40"/>
      <c r="K134" s="41"/>
      <c r="L134" s="334"/>
      <c r="M134" s="374"/>
      <c r="N134" s="374"/>
      <c r="O134" s="39" t="s">
        <v>17</v>
      </c>
      <c r="P134" s="39" t="s">
        <v>18</v>
      </c>
      <c r="Q134" s="38"/>
      <c r="R134" s="38"/>
      <c r="S134" s="38"/>
      <c r="T134" s="3"/>
      <c r="U134" s="3"/>
    </row>
    <row r="135" spans="1:21" ht="15">
      <c r="A135" s="381" t="s">
        <v>35</v>
      </c>
      <c r="B135" s="38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44"/>
      <c r="T135" s="3"/>
      <c r="U135" s="3"/>
    </row>
    <row r="136" spans="1:21" ht="15">
      <c r="A136" s="45">
        <v>300</v>
      </c>
      <c r="B136" s="45" t="s">
        <v>78</v>
      </c>
      <c r="C136" s="45">
        <v>200</v>
      </c>
      <c r="D136" s="48" t="s">
        <v>76</v>
      </c>
      <c r="E136" s="48">
        <v>56</v>
      </c>
      <c r="F136" s="48">
        <v>56</v>
      </c>
      <c r="G136" s="309">
        <v>4.4</v>
      </c>
      <c r="H136" s="309">
        <v>13.6</v>
      </c>
      <c r="I136" s="309">
        <v>67.4</v>
      </c>
      <c r="J136" s="315">
        <v>406</v>
      </c>
      <c r="K136" s="316"/>
      <c r="L136" s="309" t="s">
        <v>111</v>
      </c>
      <c r="M136" s="309" t="s">
        <v>112</v>
      </c>
      <c r="N136" s="309" t="s">
        <v>113</v>
      </c>
      <c r="O136" s="309" t="s">
        <v>114</v>
      </c>
      <c r="P136" s="321" t="s">
        <v>190</v>
      </c>
      <c r="Q136" s="74">
        <v>62</v>
      </c>
      <c r="R136" s="74">
        <f aca="true" t="shared" si="3" ref="R136:R141">Q136/1000*E136</f>
        <v>3.472</v>
      </c>
      <c r="S136" s="83" t="s">
        <v>109</v>
      </c>
      <c r="T136" s="3"/>
      <c r="U136" s="3"/>
    </row>
    <row r="137" spans="1:21" ht="15">
      <c r="A137" s="34"/>
      <c r="B137" s="62" t="s">
        <v>74</v>
      </c>
      <c r="C137" s="34"/>
      <c r="D137" s="48" t="s">
        <v>69</v>
      </c>
      <c r="E137" s="48">
        <v>16</v>
      </c>
      <c r="F137" s="48">
        <v>16</v>
      </c>
      <c r="G137" s="310"/>
      <c r="H137" s="310"/>
      <c r="I137" s="310"/>
      <c r="J137" s="317"/>
      <c r="K137" s="318"/>
      <c r="L137" s="310"/>
      <c r="M137" s="310"/>
      <c r="N137" s="310"/>
      <c r="O137" s="310"/>
      <c r="P137" s="322"/>
      <c r="Q137" s="112">
        <v>355</v>
      </c>
      <c r="R137" s="74">
        <f t="shared" si="3"/>
        <v>5.68</v>
      </c>
      <c r="S137" s="80"/>
      <c r="T137" s="3"/>
      <c r="U137" s="3"/>
    </row>
    <row r="138" spans="1:21" ht="15">
      <c r="A138" s="34"/>
      <c r="B138" s="62" t="s">
        <v>75</v>
      </c>
      <c r="C138" s="34"/>
      <c r="D138" s="48" t="s">
        <v>33</v>
      </c>
      <c r="E138" s="48">
        <v>10</v>
      </c>
      <c r="F138" s="48">
        <v>10</v>
      </c>
      <c r="G138" s="310"/>
      <c r="H138" s="310"/>
      <c r="I138" s="310"/>
      <c r="J138" s="317"/>
      <c r="K138" s="318"/>
      <c r="L138" s="310"/>
      <c r="M138" s="310"/>
      <c r="N138" s="310"/>
      <c r="O138" s="310"/>
      <c r="P138" s="322"/>
      <c r="Q138" s="74">
        <v>49</v>
      </c>
      <c r="R138" s="74">
        <f t="shared" si="3"/>
        <v>0.49</v>
      </c>
      <c r="S138" s="80"/>
      <c r="T138" s="3"/>
      <c r="U138" s="3"/>
    </row>
    <row r="139" spans="1:21" ht="15">
      <c r="A139" s="38"/>
      <c r="B139" s="38"/>
      <c r="C139" s="38"/>
      <c r="D139" s="48" t="s">
        <v>77</v>
      </c>
      <c r="E139" s="48">
        <v>26</v>
      </c>
      <c r="F139" s="48">
        <v>26</v>
      </c>
      <c r="G139" s="311"/>
      <c r="H139" s="311"/>
      <c r="I139" s="311"/>
      <c r="J139" s="319"/>
      <c r="K139" s="320"/>
      <c r="L139" s="311"/>
      <c r="M139" s="311"/>
      <c r="N139" s="311"/>
      <c r="O139" s="311"/>
      <c r="P139" s="323"/>
      <c r="Q139" s="112">
        <v>130</v>
      </c>
      <c r="R139" s="74">
        <f t="shared" si="3"/>
        <v>3.38</v>
      </c>
      <c r="S139" s="83">
        <f>R136+R137+R138+R139</f>
        <v>13.021999999999998</v>
      </c>
      <c r="T139" s="3"/>
      <c r="U139" s="3"/>
    </row>
    <row r="140" spans="1:21" ht="15">
      <c r="A140" s="45">
        <v>1</v>
      </c>
      <c r="B140" s="101" t="s">
        <v>444</v>
      </c>
      <c r="C140" s="45">
        <v>35</v>
      </c>
      <c r="D140" s="48" t="s">
        <v>70</v>
      </c>
      <c r="E140" s="48">
        <v>25</v>
      </c>
      <c r="F140" s="48">
        <v>25</v>
      </c>
      <c r="G140" s="58"/>
      <c r="H140" s="58"/>
      <c r="I140" s="58"/>
      <c r="J140" s="315"/>
      <c r="K140" s="316"/>
      <c r="L140" s="309" t="s">
        <v>115</v>
      </c>
      <c r="M140" s="309" t="s">
        <v>116</v>
      </c>
      <c r="N140" s="309" t="s">
        <v>113</v>
      </c>
      <c r="O140" s="309">
        <v>10</v>
      </c>
      <c r="P140" s="309" t="s">
        <v>117</v>
      </c>
      <c r="Q140" s="74">
        <v>23.33</v>
      </c>
      <c r="R140" s="74">
        <f t="shared" si="3"/>
        <v>0.5832499999999999</v>
      </c>
      <c r="S140" s="83" t="s">
        <v>109</v>
      </c>
      <c r="T140" s="3"/>
      <c r="U140" s="3"/>
    </row>
    <row r="141" spans="1:21" ht="15">
      <c r="A141" s="38"/>
      <c r="B141" s="108" t="s">
        <v>445</v>
      </c>
      <c r="C141" s="38"/>
      <c r="D141" s="48" t="s">
        <v>69</v>
      </c>
      <c r="E141" s="48">
        <v>8</v>
      </c>
      <c r="F141" s="48">
        <v>8</v>
      </c>
      <c r="G141" s="65">
        <v>1.5</v>
      </c>
      <c r="H141" s="65">
        <v>12.6</v>
      </c>
      <c r="I141" s="65">
        <v>9.52</v>
      </c>
      <c r="J141" s="319">
        <v>161</v>
      </c>
      <c r="K141" s="320"/>
      <c r="L141" s="311"/>
      <c r="M141" s="311"/>
      <c r="N141" s="311"/>
      <c r="O141" s="311"/>
      <c r="P141" s="311"/>
      <c r="Q141" s="112">
        <v>355</v>
      </c>
      <c r="R141" s="74">
        <f t="shared" si="3"/>
        <v>2.84</v>
      </c>
      <c r="S141" s="83">
        <f>R140+R141</f>
        <v>3.42325</v>
      </c>
      <c r="T141" s="3"/>
      <c r="U141" s="3"/>
    </row>
    <row r="142" spans="1:21" ht="15">
      <c r="A142" s="45" t="s">
        <v>118</v>
      </c>
      <c r="B142" s="45" t="s">
        <v>119</v>
      </c>
      <c r="C142" s="45">
        <v>180</v>
      </c>
      <c r="D142" s="48" t="s">
        <v>120</v>
      </c>
      <c r="E142" s="48">
        <v>0.3</v>
      </c>
      <c r="F142" s="48">
        <v>0.3</v>
      </c>
      <c r="G142" s="309">
        <v>0.18</v>
      </c>
      <c r="H142" s="309">
        <v>0</v>
      </c>
      <c r="I142" s="309">
        <v>13.5</v>
      </c>
      <c r="J142" s="315">
        <v>52.2</v>
      </c>
      <c r="K142" s="316"/>
      <c r="L142" s="309"/>
      <c r="M142" s="309"/>
      <c r="N142" s="309"/>
      <c r="O142" s="309"/>
      <c r="P142" s="309"/>
      <c r="Q142" s="112">
        <v>420</v>
      </c>
      <c r="R142" s="74">
        <f aca="true" t="shared" si="4" ref="R142:R182">Q142/1000*E142</f>
        <v>0.126</v>
      </c>
      <c r="S142" s="83" t="s">
        <v>109</v>
      </c>
      <c r="T142" s="3"/>
      <c r="U142" s="3"/>
    </row>
    <row r="143" spans="1:21" ht="15">
      <c r="A143" s="34">
        <v>684</v>
      </c>
      <c r="B143" s="34"/>
      <c r="C143" s="34"/>
      <c r="D143" s="48" t="s">
        <v>33</v>
      </c>
      <c r="E143" s="48">
        <v>13.5</v>
      </c>
      <c r="F143" s="48">
        <v>13.5</v>
      </c>
      <c r="G143" s="310"/>
      <c r="H143" s="310"/>
      <c r="I143" s="310"/>
      <c r="J143" s="317"/>
      <c r="K143" s="318"/>
      <c r="L143" s="310"/>
      <c r="M143" s="310"/>
      <c r="N143" s="310"/>
      <c r="O143" s="310"/>
      <c r="P143" s="310"/>
      <c r="Q143" s="74">
        <v>49</v>
      </c>
      <c r="R143" s="74">
        <f t="shared" si="4"/>
        <v>0.6615</v>
      </c>
      <c r="S143" s="80"/>
      <c r="T143" s="13"/>
      <c r="U143" s="3"/>
    </row>
    <row r="144" spans="1:20" ht="15">
      <c r="A144" s="34"/>
      <c r="B144" s="34"/>
      <c r="C144" s="34"/>
      <c r="D144" s="48" t="s">
        <v>121</v>
      </c>
      <c r="E144" s="48">
        <v>180</v>
      </c>
      <c r="F144" s="48">
        <v>180</v>
      </c>
      <c r="G144" s="310"/>
      <c r="H144" s="310"/>
      <c r="I144" s="310"/>
      <c r="J144" s="317"/>
      <c r="K144" s="318"/>
      <c r="L144" s="311"/>
      <c r="M144" s="311"/>
      <c r="N144" s="311"/>
      <c r="O144" s="311"/>
      <c r="P144" s="311"/>
      <c r="Q144" s="74" t="s">
        <v>109</v>
      </c>
      <c r="R144" s="74"/>
      <c r="S144" s="83">
        <f>R142+R143</f>
        <v>0.7875</v>
      </c>
      <c r="T144" s="3"/>
    </row>
    <row r="145" spans="1:20" ht="15">
      <c r="A145" s="84"/>
      <c r="B145" s="117" t="s">
        <v>47</v>
      </c>
      <c r="C145" s="86"/>
      <c r="D145" s="86"/>
      <c r="E145" s="86"/>
      <c r="F145" s="174"/>
      <c r="G145" s="81">
        <v>6.08</v>
      </c>
      <c r="H145" s="81">
        <v>26.2</v>
      </c>
      <c r="I145" s="80">
        <f>SUM(I136:I144)</f>
        <v>90.42</v>
      </c>
      <c r="J145" s="398">
        <f>SUM(J136:K144)</f>
        <v>619.2</v>
      </c>
      <c r="K145" s="398"/>
      <c r="L145" s="80" t="s">
        <v>177</v>
      </c>
      <c r="M145" s="80" t="s">
        <v>115</v>
      </c>
      <c r="N145" s="80">
        <v>0</v>
      </c>
      <c r="O145" s="80" t="s">
        <v>355</v>
      </c>
      <c r="P145" s="118" t="s">
        <v>356</v>
      </c>
      <c r="Q145" s="80"/>
      <c r="R145" s="74"/>
      <c r="S145" s="83">
        <f>S139+S141+S144</f>
        <v>17.23275</v>
      </c>
      <c r="T145" s="3"/>
    </row>
    <row r="146" spans="1:20" ht="15">
      <c r="A146" s="7"/>
      <c r="B146" s="162" t="s">
        <v>79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4"/>
      <c r="S146" s="48"/>
      <c r="T146" s="3"/>
    </row>
    <row r="147" spans="1:20" ht="15">
      <c r="A147" s="48">
        <v>698</v>
      </c>
      <c r="B147" s="49" t="s">
        <v>516</v>
      </c>
      <c r="C147" s="49">
        <v>100</v>
      </c>
      <c r="D147" s="48" t="s">
        <v>516</v>
      </c>
      <c r="E147" s="49">
        <v>100</v>
      </c>
      <c r="F147" s="48">
        <v>100</v>
      </c>
      <c r="G147" s="80">
        <v>2.8</v>
      </c>
      <c r="H147" s="80">
        <v>3.2</v>
      </c>
      <c r="I147" s="80">
        <v>4.2</v>
      </c>
      <c r="J147" s="398">
        <v>58.5</v>
      </c>
      <c r="K147" s="398"/>
      <c r="L147" s="80">
        <v>0</v>
      </c>
      <c r="M147" s="80">
        <v>0.11</v>
      </c>
      <c r="N147" s="80">
        <v>0.27</v>
      </c>
      <c r="O147" s="80">
        <v>111</v>
      </c>
      <c r="P147" s="80">
        <v>0.09</v>
      </c>
      <c r="Q147" s="74">
        <v>46</v>
      </c>
      <c r="R147" s="74">
        <f>Q147/1000*E147</f>
        <v>4.6</v>
      </c>
      <c r="S147" s="112">
        <f>R147</f>
        <v>4.6</v>
      </c>
      <c r="T147" s="3"/>
    </row>
    <row r="148" spans="1:20" ht="15">
      <c r="A148" s="7"/>
      <c r="B148" s="162" t="s">
        <v>48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4">
        <f t="shared" si="4"/>
        <v>0</v>
      </c>
      <c r="S148" s="48"/>
      <c r="T148" s="3"/>
    </row>
    <row r="149" spans="1:20" ht="48">
      <c r="A149" s="48"/>
      <c r="B149" s="301" t="s">
        <v>564</v>
      </c>
      <c r="C149" s="49">
        <v>60</v>
      </c>
      <c r="D149" s="301" t="s">
        <v>565</v>
      </c>
      <c r="E149" s="84">
        <v>60</v>
      </c>
      <c r="F149" s="48">
        <v>60</v>
      </c>
      <c r="G149" s="85">
        <v>0.6</v>
      </c>
      <c r="H149" s="48">
        <v>0.1</v>
      </c>
      <c r="I149" s="85">
        <v>2.3</v>
      </c>
      <c r="J149" s="48">
        <v>13</v>
      </c>
      <c r="K149" s="85"/>
      <c r="L149" s="48"/>
      <c r="M149" s="85"/>
      <c r="N149" s="48"/>
      <c r="O149" s="85"/>
      <c r="P149" s="48"/>
      <c r="Q149" s="54"/>
      <c r="R149" s="74"/>
      <c r="S149" s="48"/>
      <c r="T149" s="3"/>
    </row>
    <row r="150" spans="1:20" ht="15">
      <c r="A150" s="45">
        <v>124</v>
      </c>
      <c r="B150" s="45" t="s">
        <v>81</v>
      </c>
      <c r="C150" s="45">
        <v>250</v>
      </c>
      <c r="D150" s="48" t="s">
        <v>84</v>
      </c>
      <c r="E150" s="48">
        <v>63</v>
      </c>
      <c r="F150" s="48">
        <v>50</v>
      </c>
      <c r="G150" s="338">
        <v>2</v>
      </c>
      <c r="H150" s="338">
        <v>4.3</v>
      </c>
      <c r="I150" s="338">
        <v>6.9</v>
      </c>
      <c r="J150" s="338">
        <v>73</v>
      </c>
      <c r="K150" s="338"/>
      <c r="L150" s="309" t="s">
        <v>123</v>
      </c>
      <c r="M150" s="309" t="s">
        <v>115</v>
      </c>
      <c r="N150" s="309" t="s">
        <v>124</v>
      </c>
      <c r="O150" s="309" t="s">
        <v>125</v>
      </c>
      <c r="P150" s="321" t="s">
        <v>183</v>
      </c>
      <c r="Q150" s="74">
        <v>28</v>
      </c>
      <c r="R150" s="74">
        <f t="shared" si="4"/>
        <v>1.764</v>
      </c>
      <c r="S150" s="124" t="s">
        <v>109</v>
      </c>
      <c r="T150" s="3"/>
    </row>
    <row r="151" spans="1:20" ht="15">
      <c r="A151" s="34"/>
      <c r="B151" s="62" t="s">
        <v>82</v>
      </c>
      <c r="C151" s="34"/>
      <c r="D151" s="48" t="s">
        <v>40</v>
      </c>
      <c r="E151" s="48">
        <v>40</v>
      </c>
      <c r="F151" s="48">
        <v>30</v>
      </c>
      <c r="G151" s="338"/>
      <c r="H151" s="338"/>
      <c r="I151" s="338"/>
      <c r="J151" s="338"/>
      <c r="K151" s="338"/>
      <c r="L151" s="310"/>
      <c r="M151" s="310"/>
      <c r="N151" s="310"/>
      <c r="O151" s="310"/>
      <c r="P151" s="322"/>
      <c r="Q151" s="74">
        <v>28</v>
      </c>
      <c r="R151" s="74">
        <f t="shared" si="4"/>
        <v>1.12</v>
      </c>
      <c r="S151" s="48"/>
      <c r="T151" s="3"/>
    </row>
    <row r="152" spans="1:20" ht="15">
      <c r="A152" s="34"/>
      <c r="B152" s="34"/>
      <c r="C152" s="34"/>
      <c r="D152" s="48" t="s">
        <v>41</v>
      </c>
      <c r="E152" s="48">
        <v>13</v>
      </c>
      <c r="F152" s="48">
        <v>10</v>
      </c>
      <c r="G152" s="338"/>
      <c r="H152" s="338"/>
      <c r="I152" s="338"/>
      <c r="J152" s="338"/>
      <c r="K152" s="338"/>
      <c r="L152" s="310"/>
      <c r="M152" s="310"/>
      <c r="N152" s="310"/>
      <c r="O152" s="310"/>
      <c r="P152" s="322"/>
      <c r="Q152" s="74">
        <v>25</v>
      </c>
      <c r="R152" s="74">
        <f t="shared" si="4"/>
        <v>0.325</v>
      </c>
      <c r="S152" s="48"/>
      <c r="T152" s="3"/>
    </row>
    <row r="153" spans="1:20" ht="15">
      <c r="A153" s="34"/>
      <c r="B153" s="34"/>
      <c r="C153" s="34"/>
      <c r="D153" s="48" t="s">
        <v>83</v>
      </c>
      <c r="E153" s="48">
        <v>3</v>
      </c>
      <c r="F153" s="48">
        <v>3</v>
      </c>
      <c r="G153" s="338"/>
      <c r="H153" s="338"/>
      <c r="I153" s="338"/>
      <c r="J153" s="338"/>
      <c r="K153" s="338"/>
      <c r="L153" s="310"/>
      <c r="M153" s="310"/>
      <c r="N153" s="310"/>
      <c r="O153" s="310"/>
      <c r="P153" s="322"/>
      <c r="Q153" s="74"/>
      <c r="R153" s="74">
        <f t="shared" si="4"/>
        <v>0</v>
      </c>
      <c r="S153" s="48"/>
      <c r="T153" s="3"/>
    </row>
    <row r="154" spans="1:20" ht="15">
      <c r="A154" s="34"/>
      <c r="B154" s="34"/>
      <c r="C154" s="34"/>
      <c r="D154" s="48" t="s">
        <v>63</v>
      </c>
      <c r="E154" s="48">
        <v>12</v>
      </c>
      <c r="F154" s="48">
        <v>9</v>
      </c>
      <c r="G154" s="338"/>
      <c r="H154" s="338"/>
      <c r="I154" s="338"/>
      <c r="J154" s="338"/>
      <c r="K154" s="338"/>
      <c r="L154" s="310"/>
      <c r="M154" s="310"/>
      <c r="N154" s="310"/>
      <c r="O154" s="310"/>
      <c r="P154" s="322"/>
      <c r="Q154" s="74">
        <v>22</v>
      </c>
      <c r="R154" s="74">
        <f t="shared" si="4"/>
        <v>0.264</v>
      </c>
      <c r="S154" s="48"/>
      <c r="T154" s="3"/>
    </row>
    <row r="155" spans="1:20" ht="15">
      <c r="A155" s="34"/>
      <c r="B155" s="34"/>
      <c r="C155" s="34"/>
      <c r="D155" s="48" t="s">
        <v>69</v>
      </c>
      <c r="E155" s="48">
        <v>5</v>
      </c>
      <c r="F155" s="48">
        <v>5</v>
      </c>
      <c r="G155" s="338"/>
      <c r="H155" s="338"/>
      <c r="I155" s="338"/>
      <c r="J155" s="338"/>
      <c r="K155" s="338"/>
      <c r="L155" s="310"/>
      <c r="M155" s="310"/>
      <c r="N155" s="310"/>
      <c r="O155" s="310"/>
      <c r="P155" s="322"/>
      <c r="Q155" s="112">
        <v>355</v>
      </c>
      <c r="R155" s="74">
        <f t="shared" si="4"/>
        <v>1.775</v>
      </c>
      <c r="S155" s="48"/>
      <c r="T155" s="3"/>
    </row>
    <row r="156" spans="1:20" ht="15">
      <c r="A156" s="34"/>
      <c r="B156" s="34"/>
      <c r="C156" s="34"/>
      <c r="D156" s="48" t="s">
        <v>32</v>
      </c>
      <c r="E156" s="48">
        <v>200</v>
      </c>
      <c r="F156" s="48">
        <v>200</v>
      </c>
      <c r="G156" s="338"/>
      <c r="H156" s="338"/>
      <c r="I156" s="338"/>
      <c r="J156" s="338"/>
      <c r="K156" s="338"/>
      <c r="L156" s="310"/>
      <c r="M156" s="310"/>
      <c r="N156" s="310"/>
      <c r="O156" s="310"/>
      <c r="P156" s="322"/>
      <c r="Q156" s="74"/>
      <c r="R156" s="74">
        <f t="shared" si="4"/>
        <v>0</v>
      </c>
      <c r="S156" s="48"/>
      <c r="T156" s="3"/>
    </row>
    <row r="157" spans="1:20" ht="15">
      <c r="A157" s="34"/>
      <c r="B157" s="34"/>
      <c r="C157" s="34"/>
      <c r="D157" s="48" t="s">
        <v>99</v>
      </c>
      <c r="E157" s="126">
        <v>1.2</v>
      </c>
      <c r="F157" s="126">
        <v>1.2</v>
      </c>
      <c r="G157" s="338"/>
      <c r="H157" s="338"/>
      <c r="I157" s="338"/>
      <c r="J157" s="338"/>
      <c r="K157" s="338"/>
      <c r="L157" s="310"/>
      <c r="M157" s="310"/>
      <c r="N157" s="310"/>
      <c r="O157" s="310"/>
      <c r="P157" s="322"/>
      <c r="Q157" s="74">
        <v>13</v>
      </c>
      <c r="R157" s="175">
        <f>Q157/1000*E157</f>
        <v>0.0156</v>
      </c>
      <c r="S157" s="38"/>
      <c r="T157" s="3"/>
    </row>
    <row r="158" spans="1:20" ht="15">
      <c r="A158" s="38"/>
      <c r="B158" s="38"/>
      <c r="C158" s="38"/>
      <c r="D158" s="48" t="s">
        <v>85</v>
      </c>
      <c r="E158" s="48">
        <v>3.7</v>
      </c>
      <c r="F158" s="176">
        <v>3.7</v>
      </c>
      <c r="G158" s="338"/>
      <c r="H158" s="338"/>
      <c r="I158" s="338"/>
      <c r="J158" s="338"/>
      <c r="K158" s="338"/>
      <c r="L158" s="311"/>
      <c r="M158" s="311"/>
      <c r="N158" s="311"/>
      <c r="O158" s="311"/>
      <c r="P158" s="323"/>
      <c r="Q158" s="74">
        <v>75</v>
      </c>
      <c r="R158" s="74">
        <f t="shared" si="4"/>
        <v>0.2775</v>
      </c>
      <c r="S158" s="110">
        <f>R150+R151+R152+R153+R154+R155+R156+R157+R158</f>
        <v>5.541100000000001</v>
      </c>
      <c r="T158" s="3"/>
    </row>
    <row r="159" spans="1:20" ht="15">
      <c r="A159" s="45">
        <v>388</v>
      </c>
      <c r="B159" s="45" t="s">
        <v>86</v>
      </c>
      <c r="C159" s="45">
        <v>70</v>
      </c>
      <c r="D159" s="48" t="s">
        <v>87</v>
      </c>
      <c r="E159" s="48">
        <v>98</v>
      </c>
      <c r="F159" s="48">
        <v>46.2</v>
      </c>
      <c r="G159" s="338">
        <v>11</v>
      </c>
      <c r="H159" s="338">
        <v>13.1</v>
      </c>
      <c r="I159" s="338">
        <v>8.1</v>
      </c>
      <c r="J159" s="338">
        <v>191.8</v>
      </c>
      <c r="K159" s="338"/>
      <c r="L159" s="321">
        <v>0.05</v>
      </c>
      <c r="M159" s="309">
        <v>0.11</v>
      </c>
      <c r="N159" s="309" t="s">
        <v>113</v>
      </c>
      <c r="O159" s="321" t="s">
        <v>388</v>
      </c>
      <c r="P159" s="309">
        <v>0.51</v>
      </c>
      <c r="Q159" s="74">
        <v>125</v>
      </c>
      <c r="R159" s="74">
        <f t="shared" si="4"/>
        <v>12.25</v>
      </c>
      <c r="S159" s="124" t="s">
        <v>109</v>
      </c>
      <c r="T159" s="3"/>
    </row>
    <row r="160" spans="1:20" ht="15">
      <c r="A160" s="34"/>
      <c r="B160" s="34"/>
      <c r="C160" s="34"/>
      <c r="D160" s="48" t="s">
        <v>70</v>
      </c>
      <c r="E160" s="48">
        <v>12.6</v>
      </c>
      <c r="F160" s="48">
        <v>12.6</v>
      </c>
      <c r="G160" s="338"/>
      <c r="H160" s="338"/>
      <c r="I160" s="338"/>
      <c r="J160" s="338"/>
      <c r="K160" s="338"/>
      <c r="L160" s="322"/>
      <c r="M160" s="310"/>
      <c r="N160" s="310"/>
      <c r="O160" s="322"/>
      <c r="P160" s="310"/>
      <c r="Q160" s="74">
        <v>23.33</v>
      </c>
      <c r="R160" s="74">
        <f t="shared" si="4"/>
        <v>0.29395799999999994</v>
      </c>
      <c r="S160" s="48"/>
      <c r="T160" s="3"/>
    </row>
    <row r="161" spans="1:20" ht="15">
      <c r="A161" s="34"/>
      <c r="B161" s="34"/>
      <c r="C161" s="34"/>
      <c r="D161" s="48" t="s">
        <v>32</v>
      </c>
      <c r="E161" s="48">
        <v>18.2</v>
      </c>
      <c r="F161" s="48">
        <v>18.2</v>
      </c>
      <c r="G161" s="338"/>
      <c r="H161" s="338"/>
      <c r="I161" s="338"/>
      <c r="J161" s="338"/>
      <c r="K161" s="338"/>
      <c r="L161" s="322"/>
      <c r="M161" s="310"/>
      <c r="N161" s="310"/>
      <c r="O161" s="322"/>
      <c r="P161" s="310"/>
      <c r="Q161" s="74"/>
      <c r="R161" s="74" t="s">
        <v>109</v>
      </c>
      <c r="S161" s="48"/>
      <c r="T161" s="3"/>
    </row>
    <row r="162" spans="1:20" ht="15">
      <c r="A162" s="34"/>
      <c r="B162" s="34"/>
      <c r="C162" s="34"/>
      <c r="D162" s="48" t="s">
        <v>45</v>
      </c>
      <c r="E162" s="48">
        <v>7</v>
      </c>
      <c r="F162" s="48">
        <v>7</v>
      </c>
      <c r="G162" s="338"/>
      <c r="H162" s="338"/>
      <c r="I162" s="338"/>
      <c r="J162" s="338"/>
      <c r="K162" s="338"/>
      <c r="L162" s="322"/>
      <c r="M162" s="310"/>
      <c r="N162" s="310"/>
      <c r="O162" s="322"/>
      <c r="P162" s="310"/>
      <c r="Q162" s="74"/>
      <c r="R162" s="74">
        <f t="shared" si="4"/>
        <v>0</v>
      </c>
      <c r="S162" s="48"/>
      <c r="T162" s="3"/>
    </row>
    <row r="163" spans="1:20" ht="15">
      <c r="A163" s="34"/>
      <c r="B163" s="34"/>
      <c r="C163" s="34"/>
      <c r="D163" s="48" t="s">
        <v>99</v>
      </c>
      <c r="E163" s="48">
        <v>1</v>
      </c>
      <c r="F163" s="48">
        <v>1</v>
      </c>
      <c r="G163" s="338"/>
      <c r="H163" s="338"/>
      <c r="I163" s="338"/>
      <c r="J163" s="338"/>
      <c r="K163" s="338"/>
      <c r="L163" s="322"/>
      <c r="M163" s="310"/>
      <c r="N163" s="310"/>
      <c r="O163" s="322"/>
      <c r="P163" s="310"/>
      <c r="Q163" s="74"/>
      <c r="R163" s="74">
        <f t="shared" si="4"/>
        <v>0</v>
      </c>
      <c r="S163" s="48"/>
      <c r="T163" s="3"/>
    </row>
    <row r="164" spans="1:20" ht="15">
      <c r="A164" s="38"/>
      <c r="B164" s="38"/>
      <c r="C164" s="38"/>
      <c r="D164" s="48" t="s">
        <v>88</v>
      </c>
      <c r="E164" s="48">
        <v>5.6</v>
      </c>
      <c r="F164" s="48">
        <v>5.6</v>
      </c>
      <c r="G164" s="338"/>
      <c r="H164" s="338"/>
      <c r="I164" s="338"/>
      <c r="J164" s="338"/>
      <c r="K164" s="338"/>
      <c r="L164" s="323"/>
      <c r="M164" s="311"/>
      <c r="N164" s="311"/>
      <c r="O164" s="323"/>
      <c r="P164" s="311"/>
      <c r="Q164" s="74">
        <v>75</v>
      </c>
      <c r="R164" s="74">
        <f t="shared" si="4"/>
        <v>0.42</v>
      </c>
      <c r="S164" s="83">
        <f>R159+R160+R162+R164</f>
        <v>12.963958</v>
      </c>
      <c r="T164" s="3"/>
    </row>
    <row r="165" spans="1:20" ht="15">
      <c r="A165" s="34">
        <v>518</v>
      </c>
      <c r="B165" s="34" t="s">
        <v>486</v>
      </c>
      <c r="C165" s="62">
        <v>150</v>
      </c>
      <c r="D165" s="287" t="s">
        <v>40</v>
      </c>
      <c r="E165" s="270">
        <v>206</v>
      </c>
      <c r="F165" s="270">
        <v>154.6</v>
      </c>
      <c r="G165" s="62"/>
      <c r="H165" s="104"/>
      <c r="I165" s="104"/>
      <c r="J165" s="72"/>
      <c r="K165" s="73"/>
      <c r="L165" s="62"/>
      <c r="M165" s="62"/>
      <c r="N165" s="104"/>
      <c r="O165" s="89"/>
      <c r="P165" s="104"/>
      <c r="Q165" s="148">
        <v>28</v>
      </c>
      <c r="R165" s="148">
        <f t="shared" si="4"/>
        <v>5.768</v>
      </c>
      <c r="S165" s="48" t="s">
        <v>426</v>
      </c>
      <c r="T165" s="3"/>
    </row>
    <row r="166" spans="1:20" ht="15">
      <c r="A166" s="34"/>
      <c r="B166" s="34"/>
      <c r="C166" s="34"/>
      <c r="D166" s="287" t="s">
        <v>99</v>
      </c>
      <c r="E166" s="270">
        <v>1</v>
      </c>
      <c r="F166" s="270">
        <v>1</v>
      </c>
      <c r="G166" s="62"/>
      <c r="H166" s="104"/>
      <c r="I166" s="104"/>
      <c r="J166" s="72"/>
      <c r="K166" s="73"/>
      <c r="L166" s="62"/>
      <c r="M166" s="62"/>
      <c r="N166" s="104"/>
      <c r="O166" s="89"/>
      <c r="P166" s="104"/>
      <c r="Q166" s="148">
        <v>13</v>
      </c>
      <c r="R166" s="199">
        <f>Q166/1000*E166</f>
        <v>0.013</v>
      </c>
      <c r="S166" s="48"/>
      <c r="T166" s="3"/>
    </row>
    <row r="167" spans="1:20" ht="15">
      <c r="A167" s="34"/>
      <c r="B167" s="34"/>
      <c r="C167" s="34"/>
      <c r="D167" s="55" t="s">
        <v>69</v>
      </c>
      <c r="E167" s="125">
        <v>5.2</v>
      </c>
      <c r="F167" s="125">
        <v>5.2</v>
      </c>
      <c r="G167" s="62">
        <v>3</v>
      </c>
      <c r="H167" s="128">
        <v>6.15</v>
      </c>
      <c r="I167" s="128">
        <v>24.3</v>
      </c>
      <c r="J167" s="72">
        <v>166.5</v>
      </c>
      <c r="K167" s="73"/>
      <c r="L167" s="62">
        <v>0.18</v>
      </c>
      <c r="M167" s="62">
        <v>0.07</v>
      </c>
      <c r="N167" s="104" t="s">
        <v>487</v>
      </c>
      <c r="O167" s="62">
        <v>16.6</v>
      </c>
      <c r="P167" s="104" t="s">
        <v>358</v>
      </c>
      <c r="Q167" s="148">
        <v>355</v>
      </c>
      <c r="R167" s="199">
        <f>Q167/1000*E167</f>
        <v>1.8459999999999999</v>
      </c>
      <c r="S167" s="144">
        <f>R165+R167+R166</f>
        <v>7.627</v>
      </c>
      <c r="T167" s="3"/>
    </row>
    <row r="168" spans="1:20" ht="15">
      <c r="A168" s="45">
        <v>639</v>
      </c>
      <c r="B168" s="45" t="s">
        <v>89</v>
      </c>
      <c r="C168" s="45">
        <v>180</v>
      </c>
      <c r="D168" s="48" t="s">
        <v>49</v>
      </c>
      <c r="E168" s="48">
        <v>18</v>
      </c>
      <c r="F168" s="48">
        <v>45</v>
      </c>
      <c r="G168" s="309">
        <v>0.54</v>
      </c>
      <c r="H168" s="309">
        <v>0</v>
      </c>
      <c r="I168" s="309">
        <v>28.26</v>
      </c>
      <c r="J168" s="315">
        <v>111.6</v>
      </c>
      <c r="K168" s="316"/>
      <c r="L168" s="309"/>
      <c r="M168" s="309"/>
      <c r="N168" s="309"/>
      <c r="O168" s="321" t="s">
        <v>192</v>
      </c>
      <c r="P168" s="321" t="s">
        <v>191</v>
      </c>
      <c r="Q168" s="74">
        <v>70</v>
      </c>
      <c r="R168" s="74">
        <f t="shared" si="4"/>
        <v>1.2600000000000002</v>
      </c>
      <c r="S168" s="124" t="s">
        <v>109</v>
      </c>
      <c r="T168" s="3"/>
    </row>
    <row r="169" spans="1:20" ht="15">
      <c r="A169" s="34"/>
      <c r="B169" s="62" t="s">
        <v>551</v>
      </c>
      <c r="C169" s="34"/>
      <c r="D169" s="48" t="s">
        <v>33</v>
      </c>
      <c r="E169" s="48">
        <v>18</v>
      </c>
      <c r="F169" s="48">
        <v>18</v>
      </c>
      <c r="G169" s="310"/>
      <c r="H169" s="310"/>
      <c r="I169" s="310"/>
      <c r="J169" s="317"/>
      <c r="K169" s="318"/>
      <c r="L169" s="310"/>
      <c r="M169" s="310"/>
      <c r="N169" s="310"/>
      <c r="O169" s="322"/>
      <c r="P169" s="322"/>
      <c r="Q169" s="74">
        <v>49</v>
      </c>
      <c r="R169" s="74">
        <f t="shared" si="4"/>
        <v>0.882</v>
      </c>
      <c r="S169" s="48"/>
      <c r="T169" s="3"/>
    </row>
    <row r="170" spans="1:20" ht="15">
      <c r="A170" s="34"/>
      <c r="B170" s="34"/>
      <c r="C170" s="34"/>
      <c r="D170" s="159" t="s">
        <v>51</v>
      </c>
      <c r="E170" s="159">
        <v>0.18</v>
      </c>
      <c r="F170" s="177">
        <v>0.18</v>
      </c>
      <c r="G170" s="310"/>
      <c r="H170" s="310"/>
      <c r="I170" s="310"/>
      <c r="J170" s="317"/>
      <c r="K170" s="318"/>
      <c r="L170" s="310"/>
      <c r="M170" s="310"/>
      <c r="N170" s="310"/>
      <c r="O170" s="322"/>
      <c r="P170" s="322"/>
      <c r="Q170" s="112">
        <v>337</v>
      </c>
      <c r="R170" s="74">
        <f t="shared" si="4"/>
        <v>0.06066</v>
      </c>
      <c r="S170" s="48"/>
      <c r="T170" s="3"/>
    </row>
    <row r="171" spans="1:20" ht="15">
      <c r="A171" s="38"/>
      <c r="B171" s="38"/>
      <c r="C171" s="38"/>
      <c r="D171" s="159" t="s">
        <v>32</v>
      </c>
      <c r="E171" s="159">
        <v>180</v>
      </c>
      <c r="F171" s="159">
        <v>180</v>
      </c>
      <c r="G171" s="311"/>
      <c r="H171" s="311"/>
      <c r="I171" s="311"/>
      <c r="J171" s="319"/>
      <c r="K171" s="320"/>
      <c r="L171" s="311"/>
      <c r="M171" s="311"/>
      <c r="N171" s="311"/>
      <c r="O171" s="323"/>
      <c r="P171" s="323"/>
      <c r="Q171" s="74"/>
      <c r="R171" s="74">
        <f t="shared" si="4"/>
        <v>0</v>
      </c>
      <c r="S171" s="83">
        <f>R168+R169+R170+R171</f>
        <v>2.2026600000000003</v>
      </c>
      <c r="T171" s="3"/>
    </row>
    <row r="172" spans="1:20" ht="15">
      <c r="A172" s="38"/>
      <c r="B172" s="66" t="s">
        <v>421</v>
      </c>
      <c r="C172" s="38">
        <v>40</v>
      </c>
      <c r="D172" s="159" t="s">
        <v>421</v>
      </c>
      <c r="E172" s="159">
        <v>40</v>
      </c>
      <c r="F172" s="159">
        <v>40</v>
      </c>
      <c r="G172" s="66">
        <v>2.6</v>
      </c>
      <c r="H172" s="66">
        <v>0.4</v>
      </c>
      <c r="I172" s="66">
        <v>13.6</v>
      </c>
      <c r="J172" s="75">
        <v>72.4</v>
      </c>
      <c r="K172" s="76"/>
      <c r="L172" s="66">
        <v>0.03</v>
      </c>
      <c r="M172" s="66">
        <v>0.012</v>
      </c>
      <c r="N172" s="66">
        <v>0</v>
      </c>
      <c r="O172" s="109" t="s">
        <v>361</v>
      </c>
      <c r="P172" s="109" t="s">
        <v>422</v>
      </c>
      <c r="Q172" s="74">
        <v>18.6</v>
      </c>
      <c r="R172" s="74">
        <f t="shared" si="4"/>
        <v>0.7440000000000001</v>
      </c>
      <c r="S172" s="83">
        <v>0.74</v>
      </c>
      <c r="T172" s="3"/>
    </row>
    <row r="173" spans="1:20" ht="15">
      <c r="A173" s="48"/>
      <c r="B173" s="49" t="s">
        <v>70</v>
      </c>
      <c r="C173" s="49">
        <v>30</v>
      </c>
      <c r="D173" s="48" t="s">
        <v>70</v>
      </c>
      <c r="E173" s="48">
        <v>30</v>
      </c>
      <c r="F173" s="48">
        <v>30</v>
      </c>
      <c r="G173" s="48">
        <v>2.4</v>
      </c>
      <c r="H173" s="48">
        <v>0.36</v>
      </c>
      <c r="I173" s="48">
        <v>12.6</v>
      </c>
      <c r="J173" s="338">
        <v>60.75</v>
      </c>
      <c r="K173" s="338"/>
      <c r="L173" s="48">
        <v>0.06</v>
      </c>
      <c r="M173" s="48">
        <v>0.024</v>
      </c>
      <c r="N173" s="48">
        <v>0</v>
      </c>
      <c r="O173" s="178">
        <v>9.2</v>
      </c>
      <c r="P173" s="179" t="s">
        <v>328</v>
      </c>
      <c r="Q173" s="74">
        <v>23.33</v>
      </c>
      <c r="R173" s="74">
        <f t="shared" si="4"/>
        <v>0.6998999999999999</v>
      </c>
      <c r="S173" s="112">
        <f>R173</f>
        <v>0.6998999999999999</v>
      </c>
      <c r="T173" s="3"/>
    </row>
    <row r="174" spans="1:20" ht="15">
      <c r="A174" s="84"/>
      <c r="B174" s="117" t="s">
        <v>47</v>
      </c>
      <c r="C174" s="86"/>
      <c r="D174" s="86"/>
      <c r="E174" s="86"/>
      <c r="F174" s="174"/>
      <c r="G174" s="80">
        <f>SUM(G150:G173)</f>
        <v>21.54</v>
      </c>
      <c r="H174" s="80">
        <f>SUM(H150:H173)</f>
        <v>24.309999999999995</v>
      </c>
      <c r="I174" s="80">
        <f>SUM(I150:I173)</f>
        <v>93.75999999999999</v>
      </c>
      <c r="J174" s="398">
        <f>SUM(J150:K173)</f>
        <v>676.05</v>
      </c>
      <c r="K174" s="398"/>
      <c r="L174" s="80">
        <v>0.38</v>
      </c>
      <c r="M174" s="80">
        <v>0.26</v>
      </c>
      <c r="N174" s="80" t="s">
        <v>354</v>
      </c>
      <c r="O174" s="80">
        <v>103.44</v>
      </c>
      <c r="P174" s="118" t="s">
        <v>463</v>
      </c>
      <c r="Q174" s="112"/>
      <c r="R174" s="74">
        <f t="shared" si="4"/>
        <v>0</v>
      </c>
      <c r="S174" s="83">
        <f>S158+S164+S171+S172+S173</f>
        <v>22.147618</v>
      </c>
      <c r="T174" s="3"/>
    </row>
    <row r="175" spans="1:20" ht="15">
      <c r="A175" s="84"/>
      <c r="B175" s="29" t="s">
        <v>53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180"/>
      <c r="R175" s="74">
        <f t="shared" si="4"/>
        <v>0</v>
      </c>
      <c r="S175" s="38"/>
      <c r="T175" s="3"/>
    </row>
    <row r="176" spans="1:20" ht="15">
      <c r="A176" s="45">
        <v>366</v>
      </c>
      <c r="B176" s="45" t="s">
        <v>71</v>
      </c>
      <c r="C176" s="45">
        <v>150</v>
      </c>
      <c r="D176" s="48" t="s">
        <v>135</v>
      </c>
      <c r="E176" s="48">
        <v>142</v>
      </c>
      <c r="F176" s="176">
        <v>139.9</v>
      </c>
      <c r="G176" s="338">
        <v>25.65</v>
      </c>
      <c r="H176" s="338">
        <v>18.3</v>
      </c>
      <c r="I176" s="338">
        <v>23.25</v>
      </c>
      <c r="J176" s="338">
        <v>366</v>
      </c>
      <c r="K176" s="338"/>
      <c r="L176" s="309" t="s">
        <v>123</v>
      </c>
      <c r="M176" s="309" t="s">
        <v>139</v>
      </c>
      <c r="N176" s="309" t="s">
        <v>140</v>
      </c>
      <c r="O176" s="309" t="s">
        <v>141</v>
      </c>
      <c r="P176" s="309" t="s">
        <v>142</v>
      </c>
      <c r="Q176" s="112">
        <v>212</v>
      </c>
      <c r="R176" s="74">
        <f t="shared" si="4"/>
        <v>30.104</v>
      </c>
      <c r="S176" s="124" t="s">
        <v>109</v>
      </c>
      <c r="T176" s="3"/>
    </row>
    <row r="177" spans="1:20" ht="15">
      <c r="A177" s="34"/>
      <c r="B177" s="62" t="s">
        <v>109</v>
      </c>
      <c r="C177" s="34"/>
      <c r="D177" s="48" t="s">
        <v>136</v>
      </c>
      <c r="E177" s="48">
        <v>9.9</v>
      </c>
      <c r="F177" s="176">
        <v>9.9</v>
      </c>
      <c r="G177" s="338"/>
      <c r="H177" s="338"/>
      <c r="I177" s="338"/>
      <c r="J177" s="338"/>
      <c r="K177" s="338"/>
      <c r="L177" s="310"/>
      <c r="M177" s="310"/>
      <c r="N177" s="310"/>
      <c r="O177" s="310"/>
      <c r="P177" s="310"/>
      <c r="Q177" s="74">
        <v>25</v>
      </c>
      <c r="R177" s="74">
        <f t="shared" si="4"/>
        <v>0.24750000000000003</v>
      </c>
      <c r="S177" s="48"/>
      <c r="T177" s="3"/>
    </row>
    <row r="178" spans="1:20" ht="15">
      <c r="A178" s="34"/>
      <c r="B178" s="62" t="s">
        <v>109</v>
      </c>
      <c r="C178" s="34"/>
      <c r="D178" s="48" t="s">
        <v>137</v>
      </c>
      <c r="E178" s="48">
        <v>12</v>
      </c>
      <c r="F178" s="48">
        <v>12</v>
      </c>
      <c r="G178" s="338"/>
      <c r="H178" s="338"/>
      <c r="I178" s="338"/>
      <c r="J178" s="338"/>
      <c r="K178" s="338"/>
      <c r="L178" s="310"/>
      <c r="M178" s="310"/>
      <c r="N178" s="310"/>
      <c r="O178" s="310"/>
      <c r="P178" s="310"/>
      <c r="Q178" s="74" t="s">
        <v>109</v>
      </c>
      <c r="R178" s="74"/>
      <c r="S178" s="48"/>
      <c r="T178" s="3"/>
    </row>
    <row r="179" spans="1:20" ht="15">
      <c r="A179" s="34"/>
      <c r="B179" s="34"/>
      <c r="C179" s="34"/>
      <c r="D179" s="48" t="s">
        <v>33</v>
      </c>
      <c r="E179" s="48">
        <v>9.9</v>
      </c>
      <c r="F179" s="176">
        <v>9.9</v>
      </c>
      <c r="G179" s="338"/>
      <c r="H179" s="338"/>
      <c r="I179" s="338"/>
      <c r="J179" s="338"/>
      <c r="K179" s="338"/>
      <c r="L179" s="310"/>
      <c r="M179" s="310"/>
      <c r="N179" s="310"/>
      <c r="O179" s="310"/>
      <c r="P179" s="310"/>
      <c r="Q179" s="74">
        <v>49</v>
      </c>
      <c r="R179" s="74">
        <f t="shared" si="4"/>
        <v>0.48510000000000003</v>
      </c>
      <c r="S179" s="48"/>
      <c r="T179" s="3"/>
    </row>
    <row r="180" spans="1:20" ht="15">
      <c r="A180" s="34"/>
      <c r="B180" s="34"/>
      <c r="C180" s="34"/>
      <c r="D180" s="48" t="s">
        <v>60</v>
      </c>
      <c r="E180" s="48">
        <v>4</v>
      </c>
      <c r="F180" s="48">
        <v>4</v>
      </c>
      <c r="G180" s="338"/>
      <c r="H180" s="338"/>
      <c r="I180" s="338"/>
      <c r="J180" s="338"/>
      <c r="K180" s="338"/>
      <c r="L180" s="310"/>
      <c r="M180" s="310"/>
      <c r="N180" s="310"/>
      <c r="O180" s="310"/>
      <c r="P180" s="310"/>
      <c r="Q180" s="181">
        <v>6</v>
      </c>
      <c r="R180" s="182">
        <f>Q180/1000*E180</f>
        <v>0.024</v>
      </c>
      <c r="S180" s="48"/>
      <c r="T180" s="3"/>
    </row>
    <row r="181" spans="1:20" ht="15">
      <c r="A181" s="34"/>
      <c r="B181" s="34"/>
      <c r="C181" s="34"/>
      <c r="D181" s="48" t="s">
        <v>69</v>
      </c>
      <c r="E181" s="48">
        <v>6</v>
      </c>
      <c r="F181" s="48">
        <v>6</v>
      </c>
      <c r="G181" s="338"/>
      <c r="H181" s="338"/>
      <c r="I181" s="338"/>
      <c r="J181" s="338"/>
      <c r="K181" s="338"/>
      <c r="L181" s="310"/>
      <c r="M181" s="310"/>
      <c r="N181" s="310"/>
      <c r="O181" s="310"/>
      <c r="P181" s="310"/>
      <c r="Q181" s="112">
        <v>355</v>
      </c>
      <c r="R181" s="74">
        <f t="shared" si="4"/>
        <v>2.13</v>
      </c>
      <c r="S181" s="48"/>
      <c r="T181" s="3"/>
    </row>
    <row r="182" spans="1:20" ht="15">
      <c r="A182" s="34"/>
      <c r="B182" s="34"/>
      <c r="C182" s="34"/>
      <c r="D182" s="48" t="s">
        <v>45</v>
      </c>
      <c r="E182" s="48">
        <v>6</v>
      </c>
      <c r="F182" s="48">
        <v>6</v>
      </c>
      <c r="G182" s="338"/>
      <c r="H182" s="338"/>
      <c r="I182" s="338"/>
      <c r="J182" s="338"/>
      <c r="K182" s="338"/>
      <c r="L182" s="310"/>
      <c r="M182" s="310"/>
      <c r="N182" s="310"/>
      <c r="O182" s="310"/>
      <c r="P182" s="310"/>
      <c r="Q182" s="74"/>
      <c r="R182" s="74">
        <f t="shared" si="4"/>
        <v>0</v>
      </c>
      <c r="S182" s="48"/>
      <c r="T182" s="3"/>
    </row>
    <row r="183" spans="1:20" ht="15">
      <c r="A183" s="38"/>
      <c r="B183" s="38"/>
      <c r="C183" s="38"/>
      <c r="D183" s="48" t="s">
        <v>138</v>
      </c>
      <c r="E183" s="48">
        <v>6</v>
      </c>
      <c r="F183" s="48">
        <v>6</v>
      </c>
      <c r="G183" s="338"/>
      <c r="H183" s="338"/>
      <c r="I183" s="338"/>
      <c r="J183" s="338"/>
      <c r="K183" s="338"/>
      <c r="L183" s="311"/>
      <c r="M183" s="311"/>
      <c r="N183" s="311"/>
      <c r="O183" s="311"/>
      <c r="P183" s="311"/>
      <c r="Q183" s="74">
        <v>132</v>
      </c>
      <c r="R183" s="182">
        <f>Q183/1000*E183</f>
        <v>0.792</v>
      </c>
      <c r="S183" s="67">
        <f>R176+R177+R178+R179+R180+R181+R182+R183</f>
        <v>33.7826</v>
      </c>
      <c r="T183" s="3"/>
    </row>
    <row r="184" spans="1:20" ht="15">
      <c r="A184" s="45">
        <v>697</v>
      </c>
      <c r="B184" s="45" t="s">
        <v>566</v>
      </c>
      <c r="C184" s="45">
        <v>180</v>
      </c>
      <c r="D184" s="289" t="s">
        <v>160</v>
      </c>
      <c r="E184" s="55">
        <v>3</v>
      </c>
      <c r="F184" s="55">
        <v>3</v>
      </c>
      <c r="G184" s="321" t="s">
        <v>523</v>
      </c>
      <c r="H184" s="321" t="s">
        <v>524</v>
      </c>
      <c r="I184" s="321" t="s">
        <v>525</v>
      </c>
      <c r="J184" s="315">
        <v>136.8</v>
      </c>
      <c r="K184" s="316"/>
      <c r="L184" s="309" t="s">
        <v>112</v>
      </c>
      <c r="M184" s="309" t="s">
        <v>115</v>
      </c>
      <c r="N184" s="309" t="s">
        <v>162</v>
      </c>
      <c r="O184" s="309" t="s">
        <v>163</v>
      </c>
      <c r="P184" s="309" t="s">
        <v>164</v>
      </c>
      <c r="Q184" s="70">
        <v>330</v>
      </c>
      <c r="R184" s="60">
        <f>Q184/1000*E184</f>
        <v>0.99</v>
      </c>
      <c r="S184" s="140" t="s">
        <v>109</v>
      </c>
      <c r="T184" s="3"/>
    </row>
    <row r="185" spans="1:20" ht="15">
      <c r="A185" s="34"/>
      <c r="B185" s="34"/>
      <c r="C185" s="34"/>
      <c r="D185" s="289" t="s">
        <v>33</v>
      </c>
      <c r="E185" s="55">
        <v>18</v>
      </c>
      <c r="F185" s="55">
        <v>18</v>
      </c>
      <c r="G185" s="322"/>
      <c r="H185" s="322"/>
      <c r="I185" s="322"/>
      <c r="J185" s="317"/>
      <c r="K185" s="318"/>
      <c r="L185" s="310"/>
      <c r="M185" s="310"/>
      <c r="N185" s="310"/>
      <c r="O185" s="310"/>
      <c r="P185" s="310"/>
      <c r="Q185" s="74">
        <v>49</v>
      </c>
      <c r="R185" s="60">
        <f>Q185/1000*E185</f>
        <v>0.882</v>
      </c>
      <c r="S185" s="48"/>
      <c r="T185" s="3"/>
    </row>
    <row r="186" spans="1:20" ht="15">
      <c r="A186" s="150"/>
      <c r="B186" s="34"/>
      <c r="C186" s="151"/>
      <c r="D186" s="289" t="s">
        <v>31</v>
      </c>
      <c r="E186" s="55">
        <v>45</v>
      </c>
      <c r="F186" s="55">
        <v>45</v>
      </c>
      <c r="G186" s="322"/>
      <c r="H186" s="322"/>
      <c r="I186" s="322"/>
      <c r="J186" s="317"/>
      <c r="K186" s="318"/>
      <c r="L186" s="310"/>
      <c r="M186" s="310"/>
      <c r="N186" s="310"/>
      <c r="O186" s="310"/>
      <c r="P186" s="310"/>
      <c r="Q186" s="74">
        <v>49</v>
      </c>
      <c r="R186" s="60">
        <f>Q186/1000*E186</f>
        <v>2.205</v>
      </c>
      <c r="S186" s="48"/>
      <c r="T186" s="3"/>
    </row>
    <row r="187" spans="2:20" ht="15">
      <c r="B187" s="308"/>
      <c r="D187" s="289" t="s">
        <v>32</v>
      </c>
      <c r="E187" s="49">
        <v>154.8</v>
      </c>
      <c r="F187" s="49" t="s">
        <v>161</v>
      </c>
      <c r="G187" s="323"/>
      <c r="H187" s="323"/>
      <c r="I187" s="323"/>
      <c r="J187" s="319"/>
      <c r="K187" s="320"/>
      <c r="L187" s="311"/>
      <c r="M187" s="311"/>
      <c r="N187" s="311"/>
      <c r="O187" s="311"/>
      <c r="P187" s="311"/>
      <c r="Q187" s="50"/>
      <c r="R187" s="51" t="s">
        <v>109</v>
      </c>
      <c r="S187" s="139">
        <f>R184+R185+R186</f>
        <v>4.077</v>
      </c>
      <c r="T187" s="3"/>
    </row>
    <row r="188" spans="1:20" ht="15">
      <c r="A188" s="49"/>
      <c r="B188" s="49"/>
      <c r="C188" s="49"/>
      <c r="D188" s="48"/>
      <c r="E188" s="48"/>
      <c r="F188" s="48"/>
      <c r="G188" s="49"/>
      <c r="H188" s="49"/>
      <c r="I188" s="49"/>
      <c r="J188" s="49"/>
      <c r="K188" s="49"/>
      <c r="L188" s="48"/>
      <c r="M188" s="48"/>
      <c r="N188" s="48"/>
      <c r="O188" s="48"/>
      <c r="P188" s="48"/>
      <c r="Q188" s="74"/>
      <c r="R188" s="74"/>
      <c r="S188" s="114">
        <f>R188</f>
        <v>0</v>
      </c>
      <c r="T188" s="3"/>
    </row>
    <row r="189" spans="1:20" ht="15">
      <c r="A189" s="84"/>
      <c r="B189" s="117" t="s">
        <v>47</v>
      </c>
      <c r="C189" s="86"/>
      <c r="D189" s="86"/>
      <c r="E189" s="86"/>
      <c r="F189" s="174"/>
      <c r="G189" s="80">
        <f>SUM(G176:G188)</f>
        <v>25.65</v>
      </c>
      <c r="H189" s="80">
        <f>SUM(H176:H188)</f>
        <v>18.3</v>
      </c>
      <c r="I189" s="80">
        <f>SUM(I176:I188)</f>
        <v>23.25</v>
      </c>
      <c r="J189" s="398">
        <f>SUM(J176:K188)</f>
        <v>502.8</v>
      </c>
      <c r="K189" s="398"/>
      <c r="L189" s="80">
        <v>0.12</v>
      </c>
      <c r="M189" s="80" t="s">
        <v>173</v>
      </c>
      <c r="N189" s="118" t="s">
        <v>437</v>
      </c>
      <c r="O189" s="80">
        <v>475.21</v>
      </c>
      <c r="P189" s="80" t="s">
        <v>353</v>
      </c>
      <c r="Q189" s="112"/>
      <c r="R189" s="183"/>
      <c r="S189" s="67">
        <f>S183+S187+S188</f>
        <v>37.8596</v>
      </c>
      <c r="T189" s="3"/>
    </row>
    <row r="190" spans="1:20" ht="15">
      <c r="A190" s="84"/>
      <c r="B190" s="117" t="s">
        <v>57</v>
      </c>
      <c r="C190" s="85"/>
      <c r="D190" s="85"/>
      <c r="E190" s="85"/>
      <c r="F190" s="54"/>
      <c r="G190" s="80">
        <f>SUM(G145+G147+G174+G189)</f>
        <v>56.06999999999999</v>
      </c>
      <c r="H190" s="80">
        <f>SUM(H145+H147+H174+H189)</f>
        <v>72.00999999999999</v>
      </c>
      <c r="I190" s="80">
        <f>SUM(I145+I147+I174+I189)</f>
        <v>211.63</v>
      </c>
      <c r="J190" s="398">
        <f>SUM(J145+J147+J174+J189)</f>
        <v>1856.55</v>
      </c>
      <c r="K190" s="398"/>
      <c r="L190" s="80">
        <v>0.6</v>
      </c>
      <c r="M190" s="80">
        <v>0.94</v>
      </c>
      <c r="N190" s="80">
        <v>78.05</v>
      </c>
      <c r="O190" s="80">
        <v>641.25</v>
      </c>
      <c r="P190" s="118" t="s">
        <v>464</v>
      </c>
      <c r="Q190" s="74"/>
      <c r="R190" s="105"/>
      <c r="S190" s="67"/>
      <c r="T190" s="3"/>
    </row>
    <row r="191" spans="1:20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9" customHeight="1">
      <c r="A202" s="3"/>
      <c r="B202" s="286" t="s">
        <v>246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">
      <c r="A203" s="30" t="s">
        <v>0</v>
      </c>
      <c r="B203" s="27" t="s">
        <v>1</v>
      </c>
      <c r="C203" s="32" t="s">
        <v>3</v>
      </c>
      <c r="D203" s="27" t="s">
        <v>5</v>
      </c>
      <c r="E203" s="331" t="s">
        <v>3</v>
      </c>
      <c r="F203" s="395"/>
      <c r="G203" s="381" t="s">
        <v>26</v>
      </c>
      <c r="H203" s="382"/>
      <c r="I203" s="382"/>
      <c r="J203" s="170" t="s">
        <v>11</v>
      </c>
      <c r="K203" s="171"/>
      <c r="L203" s="331" t="s">
        <v>13</v>
      </c>
      <c r="M203" s="395"/>
      <c r="N203" s="395"/>
      <c r="O203" s="381" t="s">
        <v>24</v>
      </c>
      <c r="P203" s="382"/>
      <c r="Q203" s="33" t="s">
        <v>19</v>
      </c>
      <c r="R203" s="33" t="s">
        <v>21</v>
      </c>
      <c r="S203" s="33" t="s">
        <v>21</v>
      </c>
      <c r="T203" s="3"/>
    </row>
    <row r="204" spans="1:20" ht="15">
      <c r="A204" s="150"/>
      <c r="B204" s="91" t="s">
        <v>2</v>
      </c>
      <c r="C204" s="36" t="s">
        <v>4</v>
      </c>
      <c r="D204" s="34"/>
      <c r="E204" s="27" t="s">
        <v>6</v>
      </c>
      <c r="F204" s="27" t="s">
        <v>7</v>
      </c>
      <c r="G204" s="391" t="s">
        <v>27</v>
      </c>
      <c r="H204" s="391"/>
      <c r="I204" s="391"/>
      <c r="J204" s="172" t="s">
        <v>12</v>
      </c>
      <c r="K204" s="173"/>
      <c r="L204" s="333" t="s">
        <v>14</v>
      </c>
      <c r="M204" s="373" t="s">
        <v>15</v>
      </c>
      <c r="N204" s="373" t="s">
        <v>16</v>
      </c>
      <c r="O204" s="396" t="s">
        <v>25</v>
      </c>
      <c r="P204" s="396"/>
      <c r="Q204" s="37" t="s">
        <v>20</v>
      </c>
      <c r="R204" s="37" t="s">
        <v>22</v>
      </c>
      <c r="S204" s="37" t="s">
        <v>23</v>
      </c>
      <c r="T204" s="3"/>
    </row>
    <row r="205" spans="1:20" ht="15">
      <c r="A205" s="40"/>
      <c r="B205" s="88"/>
      <c r="C205" s="41"/>
      <c r="D205" s="38"/>
      <c r="E205" s="38"/>
      <c r="F205" s="38"/>
      <c r="G205" s="39" t="s">
        <v>8</v>
      </c>
      <c r="H205" s="39" t="s">
        <v>9</v>
      </c>
      <c r="I205" s="39" t="s">
        <v>10</v>
      </c>
      <c r="J205" s="40"/>
      <c r="K205" s="41"/>
      <c r="L205" s="334"/>
      <c r="M205" s="374"/>
      <c r="N205" s="374"/>
      <c r="O205" s="39" t="s">
        <v>17</v>
      </c>
      <c r="P205" s="39"/>
      <c r="Q205" s="38"/>
      <c r="R205" s="38"/>
      <c r="S205" s="38"/>
      <c r="T205" s="3"/>
    </row>
    <row r="206" spans="1:20" ht="15">
      <c r="A206" s="30"/>
      <c r="B206" s="27" t="s">
        <v>360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44"/>
      <c r="T206" s="3"/>
    </row>
    <row r="207" spans="1:20" ht="15">
      <c r="A207" s="45">
        <v>311</v>
      </c>
      <c r="B207" s="46" t="s">
        <v>28</v>
      </c>
      <c r="C207" s="45">
        <v>200</v>
      </c>
      <c r="D207" s="54" t="s">
        <v>93</v>
      </c>
      <c r="E207" s="48">
        <v>40</v>
      </c>
      <c r="F207" s="84">
        <v>40</v>
      </c>
      <c r="G207" s="309">
        <v>4.4</v>
      </c>
      <c r="H207" s="312">
        <v>1.2</v>
      </c>
      <c r="I207" s="312">
        <v>37.4</v>
      </c>
      <c r="J207" s="383">
        <v>182</v>
      </c>
      <c r="K207" s="384"/>
      <c r="L207" s="309" t="s">
        <v>196</v>
      </c>
      <c r="M207" s="309" t="s">
        <v>129</v>
      </c>
      <c r="N207" s="309" t="s">
        <v>197</v>
      </c>
      <c r="O207" s="309" t="s">
        <v>247</v>
      </c>
      <c r="P207" s="321" t="s">
        <v>181</v>
      </c>
      <c r="Q207" s="74">
        <v>27</v>
      </c>
      <c r="R207" s="186">
        <f>Q207/1000*E207</f>
        <v>1.08</v>
      </c>
      <c r="S207" s="71" t="s">
        <v>109</v>
      </c>
      <c r="T207" s="3"/>
    </row>
    <row r="208" spans="1:20" ht="15">
      <c r="A208" s="34"/>
      <c r="B208" s="53" t="s">
        <v>91</v>
      </c>
      <c r="C208" s="62"/>
      <c r="D208" s="54" t="s">
        <v>31</v>
      </c>
      <c r="E208" s="48">
        <v>100</v>
      </c>
      <c r="F208" s="84">
        <v>100</v>
      </c>
      <c r="G208" s="310"/>
      <c r="H208" s="313"/>
      <c r="I208" s="313"/>
      <c r="J208" s="385"/>
      <c r="K208" s="386"/>
      <c r="L208" s="310"/>
      <c r="M208" s="310"/>
      <c r="N208" s="310"/>
      <c r="O208" s="310"/>
      <c r="P208" s="322"/>
      <c r="Q208" s="74">
        <v>49</v>
      </c>
      <c r="R208" s="186">
        <f>Q208/1000*E208</f>
        <v>4.9</v>
      </c>
      <c r="S208" s="71"/>
      <c r="T208" s="3"/>
    </row>
    <row r="209" spans="1:20" ht="15">
      <c r="A209" s="34"/>
      <c r="B209" s="53" t="s">
        <v>92</v>
      </c>
      <c r="C209" s="62"/>
      <c r="D209" s="54" t="s">
        <v>32</v>
      </c>
      <c r="E209" s="48">
        <v>70</v>
      </c>
      <c r="F209" s="84">
        <v>70</v>
      </c>
      <c r="G209" s="310"/>
      <c r="H209" s="313"/>
      <c r="I209" s="313"/>
      <c r="J209" s="385"/>
      <c r="K209" s="386"/>
      <c r="L209" s="310"/>
      <c r="M209" s="310"/>
      <c r="N209" s="310"/>
      <c r="O209" s="310"/>
      <c r="P209" s="322"/>
      <c r="Q209" s="74"/>
      <c r="R209" s="186">
        <f>Q209/1000*E209</f>
        <v>0</v>
      </c>
      <c r="S209" s="71"/>
      <c r="T209" s="3"/>
    </row>
    <row r="210" spans="1:20" ht="15">
      <c r="A210" s="34"/>
      <c r="B210" s="53" t="s">
        <v>390</v>
      </c>
      <c r="C210" s="62"/>
      <c r="D210" s="54" t="s">
        <v>33</v>
      </c>
      <c r="E210" s="48">
        <v>20</v>
      </c>
      <c r="F210" s="84">
        <v>20</v>
      </c>
      <c r="G210" s="310"/>
      <c r="H210" s="313"/>
      <c r="I210" s="313"/>
      <c r="J210" s="385"/>
      <c r="K210" s="386"/>
      <c r="L210" s="310"/>
      <c r="M210" s="310"/>
      <c r="N210" s="310"/>
      <c r="O210" s="310"/>
      <c r="P210" s="322"/>
      <c r="Q210" s="74">
        <v>49</v>
      </c>
      <c r="R210" s="186">
        <f>Q210/1000*E210</f>
        <v>0.98</v>
      </c>
      <c r="S210" s="71"/>
      <c r="T210" s="3"/>
    </row>
    <row r="211" spans="1:20" ht="15">
      <c r="A211" s="38"/>
      <c r="B211" s="108" t="s">
        <v>109</v>
      </c>
      <c r="C211" s="66"/>
      <c r="D211" s="159" t="s">
        <v>109</v>
      </c>
      <c r="E211" s="159" t="s">
        <v>109</v>
      </c>
      <c r="F211" s="159" t="s">
        <v>109</v>
      </c>
      <c r="G211" s="311"/>
      <c r="H211" s="314"/>
      <c r="I211" s="314"/>
      <c r="J211" s="387"/>
      <c r="K211" s="388"/>
      <c r="L211" s="311"/>
      <c r="M211" s="311"/>
      <c r="N211" s="311"/>
      <c r="O211" s="311"/>
      <c r="P211" s="323"/>
      <c r="Q211" s="148" t="s">
        <v>109</v>
      </c>
      <c r="R211" s="186" t="s">
        <v>109</v>
      </c>
      <c r="S211" s="114">
        <f>R207+R208+R209+R210</f>
        <v>6.960000000000001</v>
      </c>
      <c r="T211" s="3"/>
    </row>
    <row r="212" spans="1:20" ht="15">
      <c r="A212" s="58">
        <v>3</v>
      </c>
      <c r="B212" s="45" t="s">
        <v>446</v>
      </c>
      <c r="C212" s="45">
        <v>50</v>
      </c>
      <c r="D212" s="288" t="s">
        <v>70</v>
      </c>
      <c r="E212" s="49">
        <v>30</v>
      </c>
      <c r="F212" s="49">
        <v>30</v>
      </c>
      <c r="G212" s="58"/>
      <c r="H212" s="58"/>
      <c r="I212" s="58"/>
      <c r="J212" s="309"/>
      <c r="K212" s="309"/>
      <c r="L212" s="309" t="s">
        <v>115</v>
      </c>
      <c r="M212" s="309" t="s">
        <v>123</v>
      </c>
      <c r="N212" s="309" t="s">
        <v>157</v>
      </c>
      <c r="O212" s="309" t="s">
        <v>158</v>
      </c>
      <c r="P212" s="309" t="s">
        <v>159</v>
      </c>
      <c r="Q212" s="50">
        <v>23.33</v>
      </c>
      <c r="R212" s="60">
        <f>Q212/1000*E212</f>
        <v>0.6998999999999999</v>
      </c>
      <c r="S212" s="49"/>
      <c r="T212" s="3"/>
    </row>
    <row r="213" spans="1:20" ht="15">
      <c r="A213" s="61"/>
      <c r="B213" s="62" t="s">
        <v>447</v>
      </c>
      <c r="C213" s="61"/>
      <c r="D213" s="288" t="s">
        <v>69</v>
      </c>
      <c r="E213" s="49">
        <v>5</v>
      </c>
      <c r="F213" s="49">
        <v>5</v>
      </c>
      <c r="G213" s="61"/>
      <c r="H213" s="61"/>
      <c r="I213" s="61"/>
      <c r="J213" s="310"/>
      <c r="K213" s="310"/>
      <c r="L213" s="310"/>
      <c r="M213" s="310"/>
      <c r="N213" s="310"/>
      <c r="O213" s="310"/>
      <c r="P213" s="310"/>
      <c r="Q213" s="63">
        <v>355</v>
      </c>
      <c r="R213" s="60">
        <f>Q213/1000*E213</f>
        <v>1.775</v>
      </c>
      <c r="S213" s="64" t="s">
        <v>109</v>
      </c>
      <c r="T213" s="3"/>
    </row>
    <row r="214" spans="1:20" ht="15">
      <c r="A214" s="65"/>
      <c r="B214" s="65"/>
      <c r="C214" s="65"/>
      <c r="D214" s="288" t="s">
        <v>156</v>
      </c>
      <c r="E214" s="49">
        <v>16</v>
      </c>
      <c r="F214" s="49">
        <v>15</v>
      </c>
      <c r="G214" s="65">
        <v>6.7</v>
      </c>
      <c r="H214" s="65">
        <v>11.2</v>
      </c>
      <c r="I214" s="65">
        <v>10.4</v>
      </c>
      <c r="J214" s="311">
        <v>175.7</v>
      </c>
      <c r="K214" s="311"/>
      <c r="L214" s="311"/>
      <c r="M214" s="311"/>
      <c r="N214" s="311"/>
      <c r="O214" s="311"/>
      <c r="P214" s="311"/>
      <c r="Q214" s="63">
        <v>375</v>
      </c>
      <c r="R214" s="60">
        <f>Q214/1000*E214</f>
        <v>6</v>
      </c>
      <c r="S214" s="67">
        <f>R212+R213+R214</f>
        <v>8.4749</v>
      </c>
      <c r="T214" s="3"/>
    </row>
    <row r="215" spans="1:20" ht="15">
      <c r="A215" s="45">
        <v>685</v>
      </c>
      <c r="B215" s="45" t="s">
        <v>37</v>
      </c>
      <c r="C215" s="45">
        <v>180</v>
      </c>
      <c r="D215" s="159" t="s">
        <v>38</v>
      </c>
      <c r="E215" s="159">
        <v>0.3</v>
      </c>
      <c r="F215" s="159">
        <v>0.3</v>
      </c>
      <c r="G215" s="309">
        <v>0.28</v>
      </c>
      <c r="H215" s="309">
        <v>0</v>
      </c>
      <c r="I215" s="312">
        <v>13.68</v>
      </c>
      <c r="J215" s="315">
        <v>54</v>
      </c>
      <c r="K215" s="316"/>
      <c r="L215" s="309" t="s">
        <v>116</v>
      </c>
      <c r="M215" s="309" t="s">
        <v>122</v>
      </c>
      <c r="N215" s="321" t="s">
        <v>250</v>
      </c>
      <c r="O215" s="321" t="s">
        <v>251</v>
      </c>
      <c r="P215" s="309" t="s">
        <v>168</v>
      </c>
      <c r="Q215" s="183">
        <v>420</v>
      </c>
      <c r="R215" s="186">
        <f>Q215/1000*E215</f>
        <v>0.126</v>
      </c>
      <c r="S215" s="124" t="s">
        <v>109</v>
      </c>
      <c r="T215" s="3"/>
    </row>
    <row r="216" spans="1:20" ht="15">
      <c r="A216" s="62"/>
      <c r="B216" s="34"/>
      <c r="C216" s="62"/>
      <c r="D216" s="159" t="s">
        <v>33</v>
      </c>
      <c r="E216" s="159">
        <v>13.5</v>
      </c>
      <c r="F216" s="159">
        <v>13.5</v>
      </c>
      <c r="G216" s="310"/>
      <c r="H216" s="310"/>
      <c r="I216" s="313"/>
      <c r="J216" s="317"/>
      <c r="K216" s="318"/>
      <c r="L216" s="310"/>
      <c r="M216" s="310"/>
      <c r="N216" s="322"/>
      <c r="O216" s="322"/>
      <c r="P216" s="310"/>
      <c r="Q216" s="105">
        <v>49</v>
      </c>
      <c r="R216" s="186">
        <f>Q216/1000*E216</f>
        <v>0.6615</v>
      </c>
      <c r="S216" s="124"/>
      <c r="T216" s="3"/>
    </row>
    <row r="217" spans="1:20" ht="14.25" customHeight="1">
      <c r="A217" s="62"/>
      <c r="B217" s="37" t="s">
        <v>109</v>
      </c>
      <c r="C217" s="62"/>
      <c r="D217" s="159" t="s">
        <v>32</v>
      </c>
      <c r="E217" s="159">
        <v>135</v>
      </c>
      <c r="F217" s="159">
        <v>135</v>
      </c>
      <c r="G217" s="310"/>
      <c r="H217" s="310"/>
      <c r="I217" s="313"/>
      <c r="J217" s="317"/>
      <c r="K217" s="318"/>
      <c r="L217" s="310"/>
      <c r="M217" s="310"/>
      <c r="N217" s="322"/>
      <c r="O217" s="322"/>
      <c r="P217" s="310"/>
      <c r="Q217" s="48"/>
      <c r="R217" s="186">
        <f>Q217/1000*E217</f>
        <v>0</v>
      </c>
      <c r="S217" s="124"/>
      <c r="T217" s="3"/>
    </row>
    <row r="218" spans="1:20" ht="15" hidden="1">
      <c r="A218" s="66"/>
      <c r="B218" s="42"/>
      <c r="C218" s="66"/>
      <c r="D218" s="159"/>
      <c r="E218" s="190"/>
      <c r="F218" s="190"/>
      <c r="G218" s="311"/>
      <c r="H218" s="311"/>
      <c r="I218" s="314"/>
      <c r="J218" s="319"/>
      <c r="K218" s="320"/>
      <c r="L218" s="311"/>
      <c r="M218" s="311"/>
      <c r="N218" s="323"/>
      <c r="O218" s="323"/>
      <c r="P218" s="311"/>
      <c r="Q218" s="148"/>
      <c r="R218" s="186">
        <f>Q218/1000*E218</f>
        <v>0</v>
      </c>
      <c r="S218" s="83">
        <f>R215+R216+R217+R218</f>
        <v>0.7875</v>
      </c>
      <c r="T218" s="3"/>
    </row>
    <row r="219" spans="1:20" ht="15">
      <c r="A219" s="100"/>
      <c r="B219" s="302" t="s">
        <v>47</v>
      </c>
      <c r="C219" s="119"/>
      <c r="D219" s="192"/>
      <c r="E219" s="193"/>
      <c r="F219" s="193"/>
      <c r="G219" s="194">
        <v>6.22</v>
      </c>
      <c r="H219" s="194">
        <f>SUM(H207:H218)</f>
        <v>12.399999999999999</v>
      </c>
      <c r="I219" s="195">
        <f>SUM(I207:I218)</f>
        <v>61.48</v>
      </c>
      <c r="J219" s="331">
        <f>SUM(J207:K218)</f>
        <v>411.7</v>
      </c>
      <c r="K219" s="332"/>
      <c r="L219" s="80">
        <v>0.23</v>
      </c>
      <c r="M219" s="80" t="s">
        <v>179</v>
      </c>
      <c r="N219" s="118" t="s">
        <v>327</v>
      </c>
      <c r="O219" s="80">
        <v>136.42</v>
      </c>
      <c r="P219" s="118" t="s">
        <v>371</v>
      </c>
      <c r="Q219" s="48"/>
      <c r="R219" s="186"/>
      <c r="S219" s="83">
        <f>S211+S214+S218</f>
        <v>16.2224</v>
      </c>
      <c r="T219" s="3"/>
    </row>
    <row r="220" spans="1:20" ht="15">
      <c r="A220" s="100"/>
      <c r="B220" s="191" t="s">
        <v>79</v>
      </c>
      <c r="C220" s="119"/>
      <c r="D220" s="192"/>
      <c r="E220" s="193"/>
      <c r="F220" s="193"/>
      <c r="G220" s="196"/>
      <c r="H220" s="196"/>
      <c r="I220" s="191"/>
      <c r="J220" s="29"/>
      <c r="K220" s="29"/>
      <c r="L220" s="86"/>
      <c r="M220" s="86"/>
      <c r="N220" s="142"/>
      <c r="O220" s="86"/>
      <c r="P220" s="142"/>
      <c r="Q220" s="85"/>
      <c r="R220" s="186"/>
      <c r="S220" s="87"/>
      <c r="T220" s="3"/>
    </row>
    <row r="221" spans="1:20" ht="24" customHeight="1">
      <c r="A221" s="100">
        <v>698</v>
      </c>
      <c r="B221" s="195" t="s">
        <v>516</v>
      </c>
      <c r="C221" s="49">
        <v>100</v>
      </c>
      <c r="D221" s="159" t="s">
        <v>516</v>
      </c>
      <c r="E221" s="190" t="s">
        <v>400</v>
      </c>
      <c r="F221" s="190" t="s">
        <v>400</v>
      </c>
      <c r="G221" s="197" t="s">
        <v>250</v>
      </c>
      <c r="H221" s="197" t="s">
        <v>524</v>
      </c>
      <c r="I221" s="195">
        <v>4.2</v>
      </c>
      <c r="J221" s="39">
        <v>58.5</v>
      </c>
      <c r="K221" s="39"/>
      <c r="L221" s="80">
        <v>0</v>
      </c>
      <c r="M221" s="80">
        <v>0.11</v>
      </c>
      <c r="N221" s="118" t="s">
        <v>195</v>
      </c>
      <c r="O221" s="80">
        <v>111</v>
      </c>
      <c r="P221" s="118" t="s">
        <v>177</v>
      </c>
      <c r="Q221" s="198">
        <v>46</v>
      </c>
      <c r="R221" s="199">
        <f>Q221/1000*100</f>
        <v>4.6</v>
      </c>
      <c r="S221" s="166">
        <f>R221</f>
        <v>4.6</v>
      </c>
      <c r="T221" s="3"/>
    </row>
    <row r="222" spans="1:20" ht="24" customHeight="1">
      <c r="A222" s="200"/>
      <c r="B222" s="29" t="s">
        <v>95</v>
      </c>
      <c r="C222" s="29"/>
      <c r="D222" s="86"/>
      <c r="E222" s="86"/>
      <c r="F222" s="86"/>
      <c r="G222" s="86" t="s">
        <v>109</v>
      </c>
      <c r="H222" s="86" t="s">
        <v>109</v>
      </c>
      <c r="I222" s="86" t="s">
        <v>109</v>
      </c>
      <c r="J222" s="395" t="s">
        <v>109</v>
      </c>
      <c r="K222" s="395"/>
      <c r="L222" s="86"/>
      <c r="M222" s="86"/>
      <c r="N222" s="86"/>
      <c r="O222" s="86"/>
      <c r="P222" s="86"/>
      <c r="Q222" s="86"/>
      <c r="R222" s="186"/>
      <c r="S222" s="87" t="s">
        <v>109</v>
      </c>
      <c r="T222" s="3"/>
    </row>
    <row r="223" spans="1:20" ht="24.75">
      <c r="A223" s="48"/>
      <c r="B223" s="307" t="s">
        <v>560</v>
      </c>
      <c r="C223" s="98">
        <v>60</v>
      </c>
      <c r="D223" s="48" t="s">
        <v>561</v>
      </c>
      <c r="E223" s="85">
        <v>60</v>
      </c>
      <c r="F223" s="48">
        <v>60</v>
      </c>
      <c r="G223" s="99">
        <v>0.66</v>
      </c>
      <c r="H223" s="99">
        <v>0.12</v>
      </c>
      <c r="I223" s="99">
        <v>2.28</v>
      </c>
      <c r="J223" s="68">
        <v>59.4</v>
      </c>
      <c r="K223" s="69"/>
      <c r="L223" s="48">
        <v>0.09</v>
      </c>
      <c r="M223" s="98">
        <v>0.102</v>
      </c>
      <c r="N223" s="48">
        <v>2.7</v>
      </c>
      <c r="O223" s="98">
        <v>12</v>
      </c>
      <c r="P223" s="48">
        <v>1.38</v>
      </c>
      <c r="Q223" s="85"/>
      <c r="R223" s="51"/>
      <c r="S223" s="71"/>
      <c r="T223" s="3"/>
    </row>
    <row r="224" spans="1:20" ht="15">
      <c r="A224" s="58">
        <v>111</v>
      </c>
      <c r="B224" s="62" t="s">
        <v>224</v>
      </c>
      <c r="C224" s="45">
        <v>250</v>
      </c>
      <c r="D224" s="159" t="s">
        <v>208</v>
      </c>
      <c r="E224" s="159">
        <v>50</v>
      </c>
      <c r="F224" s="159">
        <v>40</v>
      </c>
      <c r="G224" s="321" t="s">
        <v>230</v>
      </c>
      <c r="H224" s="321" t="s">
        <v>231</v>
      </c>
      <c r="I224" s="321" t="s">
        <v>232</v>
      </c>
      <c r="J224" s="315" t="s">
        <v>233</v>
      </c>
      <c r="K224" s="316"/>
      <c r="L224" s="309" t="s">
        <v>164</v>
      </c>
      <c r="M224" s="309" t="s">
        <v>130</v>
      </c>
      <c r="N224" s="321" t="s">
        <v>234</v>
      </c>
      <c r="O224" s="309" t="s">
        <v>235</v>
      </c>
      <c r="P224" s="321" t="s">
        <v>236</v>
      </c>
      <c r="Q224" s="148">
        <v>20</v>
      </c>
      <c r="R224" s="105">
        <f aca="true" t="shared" si="5" ref="R224:R234">Q224/1000*E224</f>
        <v>1</v>
      </c>
      <c r="S224" s="124" t="s">
        <v>109</v>
      </c>
      <c r="T224" s="3"/>
    </row>
    <row r="225" spans="1:20" ht="15">
      <c r="A225" s="61"/>
      <c r="C225" s="62"/>
      <c r="D225" s="159" t="s">
        <v>225</v>
      </c>
      <c r="E225" s="159">
        <v>25</v>
      </c>
      <c r="F225" s="159">
        <v>20</v>
      </c>
      <c r="G225" s="322"/>
      <c r="H225" s="322"/>
      <c r="I225" s="322"/>
      <c r="J225" s="317"/>
      <c r="K225" s="318"/>
      <c r="L225" s="310"/>
      <c r="M225" s="310"/>
      <c r="N225" s="322"/>
      <c r="O225" s="310"/>
      <c r="P225" s="322"/>
      <c r="Q225" s="148">
        <v>28</v>
      </c>
      <c r="R225" s="105">
        <f t="shared" si="5"/>
        <v>0.7000000000000001</v>
      </c>
      <c r="S225" s="48"/>
      <c r="T225" s="3"/>
    </row>
    <row r="226" spans="1:20" ht="15">
      <c r="A226" s="61"/>
      <c r="B226" s="34"/>
      <c r="C226" s="62"/>
      <c r="D226" s="159" t="s">
        <v>128</v>
      </c>
      <c r="E226" s="159">
        <v>13</v>
      </c>
      <c r="F226" s="159">
        <v>10</v>
      </c>
      <c r="G226" s="322"/>
      <c r="H226" s="322"/>
      <c r="I226" s="322"/>
      <c r="J226" s="317"/>
      <c r="K226" s="318"/>
      <c r="L226" s="310"/>
      <c r="M226" s="310"/>
      <c r="N226" s="322"/>
      <c r="O226" s="310"/>
      <c r="P226" s="322"/>
      <c r="Q226" s="148">
        <v>28</v>
      </c>
      <c r="R226" s="105">
        <f t="shared" si="5"/>
        <v>0.364</v>
      </c>
      <c r="S226" s="48"/>
      <c r="T226" s="3"/>
    </row>
    <row r="227" spans="1:20" ht="15">
      <c r="A227" s="61"/>
      <c r="B227" s="34"/>
      <c r="C227" s="62"/>
      <c r="D227" s="159" t="s">
        <v>226</v>
      </c>
      <c r="E227" s="159">
        <v>10</v>
      </c>
      <c r="F227" s="159">
        <v>10</v>
      </c>
      <c r="G227" s="322"/>
      <c r="H227" s="322"/>
      <c r="I227" s="322"/>
      <c r="J227" s="317"/>
      <c r="K227" s="318"/>
      <c r="L227" s="310"/>
      <c r="M227" s="310"/>
      <c r="N227" s="322"/>
      <c r="O227" s="310"/>
      <c r="P227" s="322"/>
      <c r="Q227" s="148">
        <v>100</v>
      </c>
      <c r="R227" s="105">
        <f t="shared" si="5"/>
        <v>1</v>
      </c>
      <c r="S227" s="48"/>
      <c r="T227" s="3"/>
    </row>
    <row r="228" spans="1:20" ht="15">
      <c r="A228" s="61"/>
      <c r="B228" s="34"/>
      <c r="C228" s="62"/>
      <c r="D228" s="159" t="s">
        <v>227</v>
      </c>
      <c r="E228" s="159">
        <v>13</v>
      </c>
      <c r="F228" s="159">
        <v>10</v>
      </c>
      <c r="G228" s="322"/>
      <c r="H228" s="322"/>
      <c r="I228" s="322"/>
      <c r="J228" s="317"/>
      <c r="K228" s="318"/>
      <c r="L228" s="310"/>
      <c r="M228" s="310"/>
      <c r="N228" s="322"/>
      <c r="O228" s="310"/>
      <c r="P228" s="322"/>
      <c r="Q228" s="148">
        <v>25</v>
      </c>
      <c r="R228" s="105">
        <f t="shared" si="5"/>
        <v>0.325</v>
      </c>
      <c r="S228" s="48"/>
      <c r="T228" s="3"/>
    </row>
    <row r="229" spans="1:20" ht="15">
      <c r="A229" s="61"/>
      <c r="B229" s="34"/>
      <c r="C229" s="62"/>
      <c r="D229" s="159" t="s">
        <v>228</v>
      </c>
      <c r="E229" s="159">
        <v>12</v>
      </c>
      <c r="F229" s="159">
        <v>10</v>
      </c>
      <c r="G229" s="322"/>
      <c r="H229" s="322"/>
      <c r="I229" s="322"/>
      <c r="J229" s="317"/>
      <c r="K229" s="318"/>
      <c r="L229" s="310"/>
      <c r="M229" s="310"/>
      <c r="N229" s="322"/>
      <c r="O229" s="310"/>
      <c r="P229" s="322"/>
      <c r="Q229" s="148">
        <v>22</v>
      </c>
      <c r="R229" s="105">
        <f t="shared" si="5"/>
        <v>0.264</v>
      </c>
      <c r="S229" s="48"/>
      <c r="T229" s="3"/>
    </row>
    <row r="230" spans="1:20" ht="15">
      <c r="A230" s="61"/>
      <c r="B230" s="34" t="s">
        <v>109</v>
      </c>
      <c r="C230" s="62"/>
      <c r="D230" s="152" t="s">
        <v>64</v>
      </c>
      <c r="E230" s="152">
        <v>8</v>
      </c>
      <c r="F230" s="152">
        <v>8</v>
      </c>
      <c r="G230" s="322"/>
      <c r="H230" s="322"/>
      <c r="I230" s="322"/>
      <c r="J230" s="317"/>
      <c r="K230" s="318"/>
      <c r="L230" s="310"/>
      <c r="M230" s="310"/>
      <c r="N230" s="322"/>
      <c r="O230" s="310"/>
      <c r="P230" s="322"/>
      <c r="Q230" s="148">
        <v>75</v>
      </c>
      <c r="R230" s="105">
        <f t="shared" si="5"/>
        <v>0.6</v>
      </c>
      <c r="S230" s="48"/>
      <c r="T230" s="3"/>
    </row>
    <row r="231" spans="1:20" ht="15">
      <c r="A231" s="61"/>
      <c r="B231" s="34"/>
      <c r="C231" s="62"/>
      <c r="D231" s="152" t="s">
        <v>69</v>
      </c>
      <c r="E231" s="152">
        <v>4</v>
      </c>
      <c r="F231" s="152">
        <v>4</v>
      </c>
      <c r="G231" s="322"/>
      <c r="H231" s="322"/>
      <c r="I231" s="322"/>
      <c r="J231" s="317"/>
      <c r="K231" s="318"/>
      <c r="L231" s="310"/>
      <c r="M231" s="310"/>
      <c r="N231" s="322"/>
      <c r="O231" s="310"/>
      <c r="P231" s="322"/>
      <c r="Q231" s="148">
        <v>355</v>
      </c>
      <c r="R231" s="201">
        <f t="shared" si="5"/>
        <v>1.42</v>
      </c>
      <c r="S231" s="48"/>
      <c r="T231" s="3"/>
    </row>
    <row r="232" spans="1:20" ht="15">
      <c r="A232" s="61"/>
      <c r="B232" s="34"/>
      <c r="C232" s="62"/>
      <c r="D232" s="152" t="s">
        <v>33</v>
      </c>
      <c r="E232" s="152">
        <v>3</v>
      </c>
      <c r="F232" s="152">
        <v>3</v>
      </c>
      <c r="G232" s="322"/>
      <c r="H232" s="322"/>
      <c r="I232" s="322"/>
      <c r="J232" s="317"/>
      <c r="K232" s="318"/>
      <c r="L232" s="310"/>
      <c r="M232" s="310"/>
      <c r="N232" s="322"/>
      <c r="O232" s="310"/>
      <c r="P232" s="322"/>
      <c r="Q232" s="148">
        <v>49</v>
      </c>
      <c r="R232" s="201">
        <f t="shared" si="5"/>
        <v>0.14700000000000002</v>
      </c>
      <c r="S232" s="48"/>
      <c r="T232" s="3"/>
    </row>
    <row r="233" spans="1:20" ht="15">
      <c r="A233" s="61"/>
      <c r="B233" s="34"/>
      <c r="C233" s="62"/>
      <c r="D233" s="152" t="s">
        <v>66</v>
      </c>
      <c r="E233" s="152">
        <v>0.05</v>
      </c>
      <c r="F233" s="152">
        <v>0.05</v>
      </c>
      <c r="G233" s="322"/>
      <c r="H233" s="322"/>
      <c r="I233" s="322"/>
      <c r="J233" s="317"/>
      <c r="K233" s="318"/>
      <c r="L233" s="310"/>
      <c r="M233" s="310"/>
      <c r="N233" s="322"/>
      <c r="O233" s="310"/>
      <c r="P233" s="322"/>
      <c r="Q233" s="148">
        <v>337</v>
      </c>
      <c r="R233" s="201">
        <f t="shared" si="5"/>
        <v>0.01685</v>
      </c>
      <c r="S233" s="48"/>
      <c r="T233" s="3"/>
    </row>
    <row r="234" spans="1:20" ht="15">
      <c r="A234" s="61"/>
      <c r="B234" s="34"/>
      <c r="C234" s="62"/>
      <c r="D234" s="152" t="s">
        <v>229</v>
      </c>
      <c r="E234" s="202">
        <v>200</v>
      </c>
      <c r="F234" s="202">
        <v>200</v>
      </c>
      <c r="G234" s="322"/>
      <c r="H234" s="322"/>
      <c r="I234" s="322"/>
      <c r="J234" s="317"/>
      <c r="K234" s="318"/>
      <c r="L234" s="310"/>
      <c r="M234" s="310"/>
      <c r="N234" s="322"/>
      <c r="O234" s="310"/>
      <c r="P234" s="322"/>
      <c r="Q234" s="148"/>
      <c r="R234" s="201">
        <f t="shared" si="5"/>
        <v>0</v>
      </c>
      <c r="S234" s="48"/>
      <c r="T234" s="3"/>
    </row>
    <row r="235" spans="1:20" ht="15">
      <c r="A235" s="61"/>
      <c r="B235" s="34"/>
      <c r="C235" s="62"/>
      <c r="D235" s="152" t="s">
        <v>99</v>
      </c>
      <c r="E235" s="202">
        <v>1.2</v>
      </c>
      <c r="F235" s="202">
        <v>1.2</v>
      </c>
      <c r="G235" s="322"/>
      <c r="H235" s="322"/>
      <c r="I235" s="322"/>
      <c r="J235" s="317"/>
      <c r="K235" s="318"/>
      <c r="L235" s="310"/>
      <c r="M235" s="310"/>
      <c r="N235" s="322"/>
      <c r="O235" s="310"/>
      <c r="P235" s="322"/>
      <c r="Q235" s="148">
        <v>13</v>
      </c>
      <c r="R235" s="203">
        <f>Q235/1000*E235</f>
        <v>0.0156</v>
      </c>
      <c r="S235" s="48"/>
      <c r="T235" s="3"/>
    </row>
    <row r="236" spans="1:20" ht="15">
      <c r="A236" s="65"/>
      <c r="B236" s="38"/>
      <c r="C236" s="66"/>
      <c r="D236" s="159" t="s">
        <v>103</v>
      </c>
      <c r="E236" s="204" t="s">
        <v>521</v>
      </c>
      <c r="F236" s="204" t="s">
        <v>521</v>
      </c>
      <c r="G236" s="323"/>
      <c r="H236" s="323"/>
      <c r="I236" s="323"/>
      <c r="J236" s="319"/>
      <c r="K236" s="320"/>
      <c r="L236" s="311"/>
      <c r="M236" s="311"/>
      <c r="N236" s="323"/>
      <c r="O236" s="311"/>
      <c r="P236" s="323"/>
      <c r="Q236" s="205">
        <v>132</v>
      </c>
      <c r="R236" s="206">
        <f>Q236/1000*E236</f>
        <v>0.8184</v>
      </c>
      <c r="S236" s="67">
        <f>R224+R225+R226+R227+R228+R229+R230+R231+R232+R233+R234+R235+R236</f>
        <v>6.67085</v>
      </c>
      <c r="T236" s="3"/>
    </row>
    <row r="237" spans="1:20" ht="15">
      <c r="A237" s="99">
        <v>487</v>
      </c>
      <c r="B237" s="45" t="s">
        <v>318</v>
      </c>
      <c r="C237" s="45">
        <v>70</v>
      </c>
      <c r="D237" s="48" t="s">
        <v>319</v>
      </c>
      <c r="E237" s="48">
        <v>123.2</v>
      </c>
      <c r="F237" s="48" t="s">
        <v>321</v>
      </c>
      <c r="G237" s="341">
        <v>10.3</v>
      </c>
      <c r="H237" s="321" t="s">
        <v>521</v>
      </c>
      <c r="I237" s="309">
        <v>0.2</v>
      </c>
      <c r="J237" s="315">
        <v>100.8</v>
      </c>
      <c r="K237" s="316"/>
      <c r="L237" s="309" t="s">
        <v>130</v>
      </c>
      <c r="M237" s="309" t="s">
        <v>131</v>
      </c>
      <c r="N237" s="321" t="s">
        <v>317</v>
      </c>
      <c r="O237" s="321" t="s">
        <v>322</v>
      </c>
      <c r="P237" s="321" t="s">
        <v>323</v>
      </c>
      <c r="Q237" s="148">
        <v>160</v>
      </c>
      <c r="R237" s="148">
        <f>Q237/1000*E237</f>
        <v>19.712</v>
      </c>
      <c r="S237" s="80"/>
      <c r="T237" s="3"/>
    </row>
    <row r="238" spans="1:20" ht="15">
      <c r="A238" s="34"/>
      <c r="B238" s="62"/>
      <c r="C238" s="62"/>
      <c r="D238" s="48" t="s">
        <v>320</v>
      </c>
      <c r="E238" s="48"/>
      <c r="F238" s="48"/>
      <c r="G238" s="322"/>
      <c r="H238" s="322"/>
      <c r="I238" s="310"/>
      <c r="J238" s="317"/>
      <c r="K238" s="318"/>
      <c r="L238" s="310"/>
      <c r="M238" s="310"/>
      <c r="N238" s="322"/>
      <c r="O238" s="322"/>
      <c r="P238" s="322"/>
      <c r="Q238" s="148"/>
      <c r="R238" s="148">
        <f>Q238/1000*E238</f>
        <v>0</v>
      </c>
      <c r="S238" s="80"/>
      <c r="T238" s="3"/>
    </row>
    <row r="239" spans="1:20" ht="15">
      <c r="A239" s="34"/>
      <c r="B239" s="62"/>
      <c r="C239" s="62"/>
      <c r="D239" s="48" t="s">
        <v>63</v>
      </c>
      <c r="E239" s="122">
        <v>4.8</v>
      </c>
      <c r="F239" s="176">
        <v>2.8</v>
      </c>
      <c r="G239" s="322"/>
      <c r="H239" s="322"/>
      <c r="I239" s="310"/>
      <c r="J239" s="317"/>
      <c r="K239" s="318"/>
      <c r="L239" s="310"/>
      <c r="M239" s="310"/>
      <c r="N239" s="322"/>
      <c r="O239" s="322"/>
      <c r="P239" s="322"/>
      <c r="Q239" s="148">
        <v>22</v>
      </c>
      <c r="R239" s="207" t="s">
        <v>519</v>
      </c>
      <c r="S239" s="80"/>
      <c r="T239" s="3"/>
    </row>
    <row r="240" spans="1:20" ht="15">
      <c r="A240" s="34"/>
      <c r="B240" s="62"/>
      <c r="C240" s="62"/>
      <c r="D240" s="48" t="s">
        <v>99</v>
      </c>
      <c r="E240" s="122">
        <v>1</v>
      </c>
      <c r="F240" s="176">
        <v>1</v>
      </c>
      <c r="G240" s="322"/>
      <c r="H240" s="322"/>
      <c r="I240" s="310"/>
      <c r="J240" s="317"/>
      <c r="K240" s="318"/>
      <c r="L240" s="310"/>
      <c r="M240" s="310"/>
      <c r="N240" s="322"/>
      <c r="O240" s="322"/>
      <c r="P240" s="322"/>
      <c r="Q240" s="148">
        <v>13</v>
      </c>
      <c r="R240" s="148">
        <f>Q240/1000*E240</f>
        <v>0.013</v>
      </c>
      <c r="S240" s="80"/>
      <c r="T240" s="3"/>
    </row>
    <row r="241" spans="1:20" ht="15">
      <c r="A241" s="38"/>
      <c r="B241" s="66"/>
      <c r="C241" s="66"/>
      <c r="D241" s="48" t="s">
        <v>83</v>
      </c>
      <c r="E241" s="149" t="s">
        <v>364</v>
      </c>
      <c r="F241" s="176">
        <v>2.8</v>
      </c>
      <c r="G241" s="323"/>
      <c r="H241" s="323"/>
      <c r="I241" s="311"/>
      <c r="J241" s="319"/>
      <c r="K241" s="320"/>
      <c r="L241" s="311"/>
      <c r="M241" s="311"/>
      <c r="N241" s="323"/>
      <c r="O241" s="323"/>
      <c r="P241" s="323"/>
      <c r="Q241" s="148"/>
      <c r="R241" s="148"/>
      <c r="S241" s="160">
        <f>R237+R238+R240+R241</f>
        <v>19.725</v>
      </c>
      <c r="T241" s="3"/>
    </row>
    <row r="242" spans="1:20" ht="15">
      <c r="A242" s="34">
        <v>587</v>
      </c>
      <c r="B242" s="45" t="s">
        <v>401</v>
      </c>
      <c r="C242" s="45">
        <v>30</v>
      </c>
      <c r="D242" s="113" t="s">
        <v>402</v>
      </c>
      <c r="E242" s="55">
        <v>1.8</v>
      </c>
      <c r="F242" s="55">
        <v>1.8</v>
      </c>
      <c r="G242" s="45"/>
      <c r="H242" s="45"/>
      <c r="I242" s="45"/>
      <c r="J242" s="68"/>
      <c r="K242" s="69"/>
      <c r="L242" s="62"/>
      <c r="M242" s="62"/>
      <c r="N242" s="62"/>
      <c r="O242" s="62"/>
      <c r="P242" s="62"/>
      <c r="Q242" s="74">
        <v>75</v>
      </c>
      <c r="R242" s="208">
        <f aca="true" t="shared" si="6" ref="R242:R251">Q242/1000*E242</f>
        <v>0.135</v>
      </c>
      <c r="S242" s="114"/>
      <c r="T242" s="3"/>
    </row>
    <row r="243" spans="1:20" ht="15">
      <c r="A243" s="34"/>
      <c r="B243" s="62"/>
      <c r="C243" s="62"/>
      <c r="D243" s="113" t="s">
        <v>67</v>
      </c>
      <c r="E243" s="55">
        <v>1.4</v>
      </c>
      <c r="F243" s="55">
        <v>1.4</v>
      </c>
      <c r="G243" s="62"/>
      <c r="H243" s="62"/>
      <c r="I243" s="62"/>
      <c r="J243" s="72"/>
      <c r="K243" s="73"/>
      <c r="L243" s="62"/>
      <c r="M243" s="62"/>
      <c r="N243" s="62"/>
      <c r="O243" s="62"/>
      <c r="P243" s="62"/>
      <c r="Q243" s="74">
        <v>27</v>
      </c>
      <c r="R243" s="208">
        <f t="shared" si="6"/>
        <v>0.0378</v>
      </c>
      <c r="S243" s="57"/>
      <c r="T243" s="3"/>
    </row>
    <row r="244" spans="1:20" ht="15">
      <c r="A244" s="34"/>
      <c r="B244" s="62"/>
      <c r="C244" s="62"/>
      <c r="D244" s="113" t="s">
        <v>41</v>
      </c>
      <c r="E244" s="55">
        <v>2.3</v>
      </c>
      <c r="F244" s="55">
        <v>1.8</v>
      </c>
      <c r="G244" s="62"/>
      <c r="H244" s="62"/>
      <c r="I244" s="62"/>
      <c r="J244" s="72"/>
      <c r="K244" s="73"/>
      <c r="L244" s="62"/>
      <c r="M244" s="62"/>
      <c r="N244" s="62"/>
      <c r="O244" s="62"/>
      <c r="P244" s="62"/>
      <c r="Q244" s="74">
        <v>25</v>
      </c>
      <c r="R244" s="208">
        <f t="shared" si="6"/>
        <v>0.057499999999999996</v>
      </c>
      <c r="S244" s="57"/>
      <c r="T244" s="3"/>
    </row>
    <row r="245" spans="1:20" ht="15">
      <c r="A245" s="34"/>
      <c r="B245" s="62"/>
      <c r="C245" s="62"/>
      <c r="D245" s="113" t="s">
        <v>63</v>
      </c>
      <c r="E245" s="55">
        <v>0.7</v>
      </c>
      <c r="F245" s="55">
        <v>0.6</v>
      </c>
      <c r="G245" s="62"/>
      <c r="H245" s="62"/>
      <c r="I245" s="62"/>
      <c r="J245" s="72"/>
      <c r="K245" s="73"/>
      <c r="L245" s="62"/>
      <c r="M245" s="62"/>
      <c r="N245" s="62"/>
      <c r="O245" s="62"/>
      <c r="P245" s="62"/>
      <c r="Q245" s="74">
        <v>22</v>
      </c>
      <c r="R245" s="208">
        <f t="shared" si="6"/>
        <v>0.015399999999999999</v>
      </c>
      <c r="S245" s="57"/>
      <c r="T245" s="3"/>
    </row>
    <row r="246" spans="1:20" ht="15">
      <c r="A246" s="34"/>
      <c r="B246" s="62"/>
      <c r="C246" s="62"/>
      <c r="D246" s="113" t="s">
        <v>171</v>
      </c>
      <c r="E246" s="55">
        <v>7.5</v>
      </c>
      <c r="F246" s="55">
        <v>7.5</v>
      </c>
      <c r="G246" s="62"/>
      <c r="H246" s="62"/>
      <c r="I246" s="62"/>
      <c r="J246" s="72"/>
      <c r="K246" s="73"/>
      <c r="L246" s="62"/>
      <c r="M246" s="62"/>
      <c r="N246" s="62"/>
      <c r="O246" s="62"/>
      <c r="P246" s="62"/>
      <c r="Q246" s="74">
        <v>75</v>
      </c>
      <c r="R246" s="208">
        <f t="shared" si="6"/>
        <v>0.5625</v>
      </c>
      <c r="S246" s="57"/>
      <c r="T246" s="3"/>
    </row>
    <row r="247" spans="1:20" ht="15">
      <c r="A247" s="34"/>
      <c r="B247" s="62"/>
      <c r="C247" s="62"/>
      <c r="D247" s="113" t="s">
        <v>33</v>
      </c>
      <c r="E247" s="55">
        <v>0.3</v>
      </c>
      <c r="F247" s="55">
        <v>0.3</v>
      </c>
      <c r="G247" s="62"/>
      <c r="H247" s="62"/>
      <c r="I247" s="62"/>
      <c r="J247" s="72"/>
      <c r="K247" s="73"/>
      <c r="L247" s="62"/>
      <c r="M247" s="62"/>
      <c r="N247" s="62"/>
      <c r="O247" s="62"/>
      <c r="P247" s="62"/>
      <c r="Q247" s="74">
        <v>49</v>
      </c>
      <c r="R247" s="208">
        <f t="shared" si="6"/>
        <v>0.0147</v>
      </c>
      <c r="S247" s="57"/>
      <c r="T247" s="3"/>
    </row>
    <row r="248" spans="1:20" ht="15">
      <c r="A248" s="34"/>
      <c r="B248" s="66"/>
      <c r="C248" s="66"/>
      <c r="D248" s="113" t="s">
        <v>102</v>
      </c>
      <c r="E248" s="55">
        <v>27</v>
      </c>
      <c r="F248" s="55">
        <v>27</v>
      </c>
      <c r="G248" s="66">
        <v>0.78</v>
      </c>
      <c r="H248" s="66">
        <v>1.44</v>
      </c>
      <c r="I248" s="66">
        <v>2.52</v>
      </c>
      <c r="J248" s="75">
        <v>26.4</v>
      </c>
      <c r="K248" s="76"/>
      <c r="L248" s="62">
        <v>0.01</v>
      </c>
      <c r="M248" s="62">
        <v>0.01</v>
      </c>
      <c r="N248" s="62">
        <v>2.1</v>
      </c>
      <c r="O248" s="62">
        <v>2.94</v>
      </c>
      <c r="P248" s="62">
        <v>0.21</v>
      </c>
      <c r="Q248" s="74"/>
      <c r="R248" s="208"/>
      <c r="S248" s="110">
        <f>R242+R243+R244+R245+R246+R247+R248</f>
        <v>0.8229000000000001</v>
      </c>
      <c r="T248" s="3"/>
    </row>
    <row r="249" spans="1:20" ht="15">
      <c r="A249" s="99" t="s">
        <v>280</v>
      </c>
      <c r="B249" s="45" t="s">
        <v>281</v>
      </c>
      <c r="C249" s="45">
        <v>150</v>
      </c>
      <c r="D249" s="159" t="s">
        <v>283</v>
      </c>
      <c r="E249" s="159">
        <v>54.1</v>
      </c>
      <c r="F249" s="159" t="s">
        <v>284</v>
      </c>
      <c r="G249" s="338">
        <v>5.25</v>
      </c>
      <c r="H249" s="338">
        <v>6.15</v>
      </c>
      <c r="I249" s="338">
        <v>35.25</v>
      </c>
      <c r="J249" s="338">
        <v>220.5</v>
      </c>
      <c r="K249" s="338"/>
      <c r="L249" s="309" t="s">
        <v>177</v>
      </c>
      <c r="M249" s="309" t="s">
        <v>111</v>
      </c>
      <c r="N249" s="309">
        <v>0</v>
      </c>
      <c r="O249" s="321" t="s">
        <v>285</v>
      </c>
      <c r="P249" s="309" t="s">
        <v>133</v>
      </c>
      <c r="Q249" s="148">
        <v>34</v>
      </c>
      <c r="R249" s="209">
        <f t="shared" si="6"/>
        <v>1.8394000000000001</v>
      </c>
      <c r="S249" s="148" t="s">
        <v>109</v>
      </c>
      <c r="T249" s="3"/>
    </row>
    <row r="250" spans="1:20" ht="15">
      <c r="A250" s="34"/>
      <c r="B250" s="62" t="s">
        <v>282</v>
      </c>
      <c r="C250" s="62"/>
      <c r="D250" s="159" t="s">
        <v>99</v>
      </c>
      <c r="E250" s="159">
        <v>1</v>
      </c>
      <c r="F250" s="159">
        <v>1</v>
      </c>
      <c r="G250" s="338"/>
      <c r="H250" s="338"/>
      <c r="I250" s="338"/>
      <c r="J250" s="338"/>
      <c r="K250" s="338"/>
      <c r="L250" s="310"/>
      <c r="M250" s="310"/>
      <c r="N250" s="310"/>
      <c r="O250" s="322"/>
      <c r="P250" s="310"/>
      <c r="Q250" s="148">
        <v>13</v>
      </c>
      <c r="R250" s="209">
        <f t="shared" si="6"/>
        <v>0.013</v>
      </c>
      <c r="S250" s="148"/>
      <c r="T250" s="3"/>
    </row>
    <row r="251" spans="1:20" ht="15">
      <c r="A251" s="38">
        <v>332</v>
      </c>
      <c r="B251" s="66"/>
      <c r="C251" s="66"/>
      <c r="D251" s="159" t="s">
        <v>167</v>
      </c>
      <c r="E251" s="159">
        <v>5.2</v>
      </c>
      <c r="F251" s="159" t="s">
        <v>176</v>
      </c>
      <c r="G251" s="338"/>
      <c r="H251" s="338"/>
      <c r="I251" s="338"/>
      <c r="J251" s="338"/>
      <c r="K251" s="338"/>
      <c r="L251" s="311"/>
      <c r="M251" s="311"/>
      <c r="N251" s="311"/>
      <c r="O251" s="323"/>
      <c r="P251" s="311"/>
      <c r="Q251" s="148">
        <v>355</v>
      </c>
      <c r="R251" s="209">
        <f t="shared" si="6"/>
        <v>1.8459999999999999</v>
      </c>
      <c r="S251" s="160">
        <f>R249+R250+R251</f>
        <v>3.6984</v>
      </c>
      <c r="T251" s="3"/>
    </row>
    <row r="252" spans="1:20" ht="15">
      <c r="A252" s="34">
        <v>699</v>
      </c>
      <c r="B252" s="62" t="s">
        <v>433</v>
      </c>
      <c r="C252" s="62">
        <v>180</v>
      </c>
      <c r="D252" s="159" t="s">
        <v>434</v>
      </c>
      <c r="E252" s="159">
        <v>14.4</v>
      </c>
      <c r="F252" s="159">
        <v>14.4</v>
      </c>
      <c r="G252" s="45">
        <v>0.09</v>
      </c>
      <c r="H252" s="45">
        <v>0</v>
      </c>
      <c r="I252" s="45">
        <v>21.78</v>
      </c>
      <c r="J252" s="68">
        <v>83.7</v>
      </c>
      <c r="K252" s="136"/>
      <c r="L252" s="128">
        <v>0.01</v>
      </c>
      <c r="M252" s="128">
        <v>0.01</v>
      </c>
      <c r="N252" s="62">
        <v>5.76</v>
      </c>
      <c r="O252" s="104" t="s">
        <v>440</v>
      </c>
      <c r="P252" s="104" t="s">
        <v>441</v>
      </c>
      <c r="Q252" s="148">
        <v>100</v>
      </c>
      <c r="R252" s="234">
        <f>Q252/1000*14.4</f>
        <v>1.4400000000000002</v>
      </c>
      <c r="S252" s="48" t="s">
        <v>426</v>
      </c>
      <c r="T252" s="3"/>
    </row>
    <row r="253" spans="1:20" ht="15">
      <c r="A253" s="34"/>
      <c r="B253" s="62"/>
      <c r="C253" s="62"/>
      <c r="D253" s="159" t="s">
        <v>33</v>
      </c>
      <c r="E253" s="159">
        <v>21.6</v>
      </c>
      <c r="F253" s="159">
        <v>21.6</v>
      </c>
      <c r="G253" s="62"/>
      <c r="H253" s="62"/>
      <c r="I253" s="62"/>
      <c r="J253" s="72"/>
      <c r="K253" s="73"/>
      <c r="L253" s="104"/>
      <c r="M253" s="62"/>
      <c r="N253" s="62"/>
      <c r="O253" s="104"/>
      <c r="P253" s="104"/>
      <c r="Q253" s="148">
        <v>49</v>
      </c>
      <c r="R253" s="234">
        <f>Q253/1000*21.6</f>
        <v>1.0584</v>
      </c>
      <c r="S253" s="48"/>
      <c r="T253" s="3"/>
    </row>
    <row r="254" spans="1:20" ht="15">
      <c r="A254" s="38"/>
      <c r="B254" s="66"/>
      <c r="C254" s="66"/>
      <c r="D254" s="159" t="s">
        <v>32</v>
      </c>
      <c r="E254" s="159">
        <v>192.6</v>
      </c>
      <c r="F254" s="159">
        <v>192.6</v>
      </c>
      <c r="G254" s="66"/>
      <c r="H254" s="66"/>
      <c r="I254" s="66"/>
      <c r="J254" s="75"/>
      <c r="K254" s="76"/>
      <c r="L254" s="109"/>
      <c r="M254" s="66"/>
      <c r="N254" s="66"/>
      <c r="O254" s="109"/>
      <c r="P254" s="109"/>
      <c r="Q254" s="48"/>
      <c r="R254" s="157" t="s">
        <v>429</v>
      </c>
      <c r="S254" s="166">
        <f>R252+R253</f>
        <v>2.4984</v>
      </c>
      <c r="T254" s="3"/>
    </row>
    <row r="255" spans="1:20" ht="15">
      <c r="A255" s="38"/>
      <c r="B255" s="66" t="s">
        <v>421</v>
      </c>
      <c r="C255" s="66">
        <v>40</v>
      </c>
      <c r="D255" s="159" t="s">
        <v>421</v>
      </c>
      <c r="E255" s="159">
        <v>40</v>
      </c>
      <c r="F255" s="159">
        <v>40</v>
      </c>
      <c r="G255" s="210">
        <v>2.6</v>
      </c>
      <c r="H255" s="66">
        <v>0.4</v>
      </c>
      <c r="I255" s="66">
        <v>13.6</v>
      </c>
      <c r="J255" s="75">
        <v>72.4</v>
      </c>
      <c r="K255" s="76"/>
      <c r="L255" s="66" t="s">
        <v>116</v>
      </c>
      <c r="M255" s="66">
        <v>0.012</v>
      </c>
      <c r="N255" s="66">
        <v>0</v>
      </c>
      <c r="O255" s="109" t="s">
        <v>361</v>
      </c>
      <c r="P255" s="109" t="s">
        <v>422</v>
      </c>
      <c r="Q255" s="148">
        <v>18.6</v>
      </c>
      <c r="R255" s="148">
        <f>Q255/1000*E255</f>
        <v>0.7440000000000001</v>
      </c>
      <c r="S255" s="160">
        <f>R255</f>
        <v>0.7440000000000001</v>
      </c>
      <c r="T255" s="3"/>
    </row>
    <row r="256" spans="1:20" ht="15">
      <c r="A256" s="48"/>
      <c r="B256" s="49" t="s">
        <v>52</v>
      </c>
      <c r="C256" s="49">
        <v>30</v>
      </c>
      <c r="D256" s="48" t="s">
        <v>297</v>
      </c>
      <c r="E256" s="48">
        <v>30</v>
      </c>
      <c r="F256" s="48">
        <v>30</v>
      </c>
      <c r="G256" s="122">
        <v>2.4</v>
      </c>
      <c r="H256" s="48">
        <v>0.36</v>
      </c>
      <c r="I256" s="178">
        <v>12.6</v>
      </c>
      <c r="J256" s="356">
        <v>60.75</v>
      </c>
      <c r="K256" s="357"/>
      <c r="L256" s="48">
        <v>0.06</v>
      </c>
      <c r="M256" s="48">
        <v>0.024</v>
      </c>
      <c r="N256" s="48">
        <v>0</v>
      </c>
      <c r="O256" s="115" t="s">
        <v>423</v>
      </c>
      <c r="P256" s="115" t="s">
        <v>436</v>
      </c>
      <c r="Q256" s="148">
        <v>23.33</v>
      </c>
      <c r="R256" s="148">
        <f>Q256/1000*E256</f>
        <v>0.6998999999999999</v>
      </c>
      <c r="S256" s="160">
        <f>R256</f>
        <v>0.6998999999999999</v>
      </c>
      <c r="T256" s="3"/>
    </row>
    <row r="257" spans="1:20" ht="15">
      <c r="A257" s="84"/>
      <c r="B257" s="78" t="s">
        <v>47</v>
      </c>
      <c r="C257" s="85"/>
      <c r="D257" s="85"/>
      <c r="E257" s="85"/>
      <c r="F257" s="85"/>
      <c r="G257" s="211">
        <f>SUM(G224:G256)</f>
        <v>21.419999999999998</v>
      </c>
      <c r="H257" s="81">
        <v>8.35</v>
      </c>
      <c r="I257" s="118">
        <f>SUM(I224:I256)</f>
        <v>85.94999999999999</v>
      </c>
      <c r="J257" s="331">
        <f>SUM(J224:K256)</f>
        <v>564.55</v>
      </c>
      <c r="K257" s="332"/>
      <c r="L257" s="118" t="s">
        <v>465</v>
      </c>
      <c r="M257" s="80">
        <v>0.25</v>
      </c>
      <c r="N257" s="80">
        <v>15.3</v>
      </c>
      <c r="O257" s="80">
        <v>58.79</v>
      </c>
      <c r="P257" s="118" t="s">
        <v>466</v>
      </c>
      <c r="Q257" s="85"/>
      <c r="R257" s="148"/>
      <c r="S257" s="212">
        <f>S236+S241+S248+S251+S334+S255+S256</f>
        <v>34.70411</v>
      </c>
      <c r="T257" s="3"/>
    </row>
    <row r="258" spans="1:20" ht="15">
      <c r="A258" s="84"/>
      <c r="B258" s="191" t="s">
        <v>98</v>
      </c>
      <c r="C258" s="85"/>
      <c r="D258" s="85"/>
      <c r="E258" s="85"/>
      <c r="F258" s="85"/>
      <c r="G258" s="85"/>
      <c r="H258" s="85"/>
      <c r="I258" s="85"/>
      <c r="J258" s="407"/>
      <c r="K258" s="407"/>
      <c r="L258" s="85"/>
      <c r="M258" s="85"/>
      <c r="N258" s="85"/>
      <c r="O258" s="85"/>
      <c r="P258" s="85"/>
      <c r="Q258" s="215"/>
      <c r="R258" s="214">
        <f aca="true" t="shared" si="7" ref="R258:R263">Q258/1000*E258</f>
        <v>0</v>
      </c>
      <c r="S258" s="54"/>
      <c r="T258" s="3"/>
    </row>
    <row r="259" spans="1:20" ht="24.75">
      <c r="A259" s="66"/>
      <c r="B259" s="306" t="s">
        <v>559</v>
      </c>
      <c r="C259" s="38">
        <v>70</v>
      </c>
      <c r="D259" s="159" t="s">
        <v>508</v>
      </c>
      <c r="E259" s="159">
        <v>70</v>
      </c>
      <c r="F259" s="159">
        <v>70</v>
      </c>
      <c r="G259" s="49">
        <v>3.3</v>
      </c>
      <c r="H259" s="49">
        <v>1.9</v>
      </c>
      <c r="I259" s="49">
        <v>54.3</v>
      </c>
      <c r="J259" s="309">
        <v>235.06</v>
      </c>
      <c r="K259" s="309"/>
      <c r="L259" s="66">
        <v>0.05</v>
      </c>
      <c r="M259" s="66">
        <v>0.02</v>
      </c>
      <c r="N259" s="109" t="s">
        <v>239</v>
      </c>
      <c r="O259" s="66">
        <v>6.3</v>
      </c>
      <c r="P259" s="109" t="s">
        <v>415</v>
      </c>
      <c r="Q259" s="148">
        <v>63</v>
      </c>
      <c r="R259" s="216">
        <f t="shared" si="7"/>
        <v>4.41</v>
      </c>
      <c r="S259" s="160">
        <f>R259</f>
        <v>4.41</v>
      </c>
      <c r="T259" s="3"/>
    </row>
    <row r="260" spans="1:20" ht="15">
      <c r="A260" s="303">
        <v>693</v>
      </c>
      <c r="B260" s="45" t="s">
        <v>262</v>
      </c>
      <c r="C260" s="304">
        <v>180</v>
      </c>
      <c r="D260" s="217" t="s">
        <v>263</v>
      </c>
      <c r="E260" s="159">
        <v>3.6</v>
      </c>
      <c r="F260" s="159" t="s">
        <v>221</v>
      </c>
      <c r="G260" s="312">
        <v>4.41</v>
      </c>
      <c r="H260" s="312">
        <v>4.5</v>
      </c>
      <c r="I260" s="383">
        <v>28.89</v>
      </c>
      <c r="J260" s="315">
        <v>171</v>
      </c>
      <c r="K260" s="316"/>
      <c r="L260" s="316" t="s">
        <v>116</v>
      </c>
      <c r="M260" s="309" t="s">
        <v>264</v>
      </c>
      <c r="N260" s="309" t="s">
        <v>194</v>
      </c>
      <c r="O260" s="309" t="s">
        <v>265</v>
      </c>
      <c r="P260" s="309" t="s">
        <v>266</v>
      </c>
      <c r="Q260" s="148">
        <v>220</v>
      </c>
      <c r="R260" s="216">
        <f t="shared" si="7"/>
        <v>0.792</v>
      </c>
      <c r="S260" s="105" t="s">
        <v>109</v>
      </c>
      <c r="T260" s="3"/>
    </row>
    <row r="261" spans="1:20" ht="15">
      <c r="A261" s="61"/>
      <c r="B261" s="61"/>
      <c r="C261" s="61"/>
      <c r="D261" s="217" t="s">
        <v>31</v>
      </c>
      <c r="E261" s="159">
        <v>90</v>
      </c>
      <c r="F261" s="159">
        <v>90</v>
      </c>
      <c r="G261" s="313"/>
      <c r="H261" s="313"/>
      <c r="I261" s="385"/>
      <c r="J261" s="317"/>
      <c r="K261" s="318"/>
      <c r="L261" s="318"/>
      <c r="M261" s="310"/>
      <c r="N261" s="310"/>
      <c r="O261" s="310"/>
      <c r="P261" s="310"/>
      <c r="Q261" s="148">
        <v>49</v>
      </c>
      <c r="R261" s="216">
        <f t="shared" si="7"/>
        <v>4.41</v>
      </c>
      <c r="S261" s="105"/>
      <c r="T261" s="3"/>
    </row>
    <row r="262" spans="1:20" ht="15">
      <c r="A262" s="61"/>
      <c r="B262" s="61"/>
      <c r="C262" s="61"/>
      <c r="D262" s="217" t="s">
        <v>32</v>
      </c>
      <c r="E262" s="159">
        <v>99</v>
      </c>
      <c r="F262" s="159">
        <v>99</v>
      </c>
      <c r="G262" s="313"/>
      <c r="H262" s="313"/>
      <c r="I262" s="385"/>
      <c r="J262" s="317"/>
      <c r="K262" s="318"/>
      <c r="L262" s="318"/>
      <c r="M262" s="310"/>
      <c r="N262" s="310"/>
      <c r="O262" s="310"/>
      <c r="P262" s="310"/>
      <c r="Q262" s="148"/>
      <c r="R262" s="216">
        <f t="shared" si="7"/>
        <v>0</v>
      </c>
      <c r="S262" s="105"/>
      <c r="T262" s="3"/>
    </row>
    <row r="263" spans="1:20" ht="15">
      <c r="A263" s="65"/>
      <c r="B263" s="65"/>
      <c r="C263" s="65"/>
      <c r="D263" s="217" t="s">
        <v>33</v>
      </c>
      <c r="E263" s="159">
        <v>18</v>
      </c>
      <c r="F263" s="159">
        <v>18</v>
      </c>
      <c r="G263" s="314"/>
      <c r="H263" s="314"/>
      <c r="I263" s="387"/>
      <c r="J263" s="319"/>
      <c r="K263" s="320"/>
      <c r="L263" s="320"/>
      <c r="M263" s="311"/>
      <c r="N263" s="311"/>
      <c r="O263" s="311"/>
      <c r="P263" s="311"/>
      <c r="Q263" s="148">
        <v>49</v>
      </c>
      <c r="R263" s="216">
        <f t="shared" si="7"/>
        <v>0.882</v>
      </c>
      <c r="S263" s="183">
        <f>R260+R261+R263</f>
        <v>6.084</v>
      </c>
      <c r="T263" s="3"/>
    </row>
    <row r="264" spans="1:20" ht="15">
      <c r="A264" s="59"/>
      <c r="B264" s="59"/>
      <c r="C264" s="59"/>
      <c r="D264" s="217"/>
      <c r="E264" s="159"/>
      <c r="F264" s="159"/>
      <c r="G264" s="108"/>
      <c r="H264" s="108"/>
      <c r="I264" s="218"/>
      <c r="J264" s="75"/>
      <c r="K264" s="76"/>
      <c r="L264" s="76"/>
      <c r="M264" s="66"/>
      <c r="N264" s="66"/>
      <c r="O264" s="66"/>
      <c r="P264" s="66"/>
      <c r="Q264" s="148"/>
      <c r="R264" s="216"/>
      <c r="S264" s="219"/>
      <c r="T264" s="3"/>
    </row>
    <row r="265" spans="1:20" ht="15">
      <c r="A265" s="84"/>
      <c r="B265" s="78" t="s">
        <v>47</v>
      </c>
      <c r="C265" s="85"/>
      <c r="D265" s="85"/>
      <c r="E265" s="85"/>
      <c r="F265" s="85"/>
      <c r="G265" s="81">
        <v>10.51</v>
      </c>
      <c r="H265" s="81">
        <v>9.6</v>
      </c>
      <c r="I265" s="80">
        <f>SUM(I259:I264)</f>
        <v>83.19</v>
      </c>
      <c r="J265" s="416">
        <f>SUM(J259:K264)</f>
        <v>406.06</v>
      </c>
      <c r="K265" s="416"/>
      <c r="L265" s="80">
        <v>0.08</v>
      </c>
      <c r="M265" s="80">
        <v>0.24</v>
      </c>
      <c r="N265" s="118" t="s">
        <v>416</v>
      </c>
      <c r="O265" s="80">
        <v>131.49</v>
      </c>
      <c r="P265" s="118" t="s">
        <v>417</v>
      </c>
      <c r="Q265" s="48"/>
      <c r="R265" s="148"/>
      <c r="S265" s="160">
        <f>S259+S263+S264</f>
        <v>10.494</v>
      </c>
      <c r="T265" s="3"/>
    </row>
    <row r="266" spans="1:20" ht="15">
      <c r="A266" s="84"/>
      <c r="B266" s="117" t="s">
        <v>57</v>
      </c>
      <c r="C266" s="85"/>
      <c r="D266" s="85"/>
      <c r="E266" s="85"/>
      <c r="F266" s="85"/>
      <c r="G266" s="81">
        <v>38.92</v>
      </c>
      <c r="H266" s="118">
        <f>SUM(H219+H221+H257+H265)</f>
        <v>33.55</v>
      </c>
      <c r="I266" s="118">
        <f>SUM(I219+I221+I257+I265)</f>
        <v>234.82</v>
      </c>
      <c r="J266" s="398">
        <f>SUM(J219+J221+J257+J265)</f>
        <v>1440.81</v>
      </c>
      <c r="K266" s="398"/>
      <c r="L266" s="80">
        <v>0.68</v>
      </c>
      <c r="M266" s="118" t="s">
        <v>467</v>
      </c>
      <c r="N266" s="80">
        <v>22</v>
      </c>
      <c r="O266" s="80">
        <v>334.7</v>
      </c>
      <c r="P266" s="118" t="s">
        <v>468</v>
      </c>
      <c r="Q266" s="48"/>
      <c r="R266" s="148"/>
      <c r="S266" s="220">
        <f>S219+S221+S257+S265</f>
        <v>66.02051</v>
      </c>
      <c r="T266" s="3"/>
    </row>
    <row r="267" spans="1:20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6"/>
      <c r="S267" s="25"/>
      <c r="T267" s="3"/>
    </row>
    <row r="268" spans="1:20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6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27" customHeight="1">
      <c r="A274" s="3"/>
      <c r="B274" s="286" t="s">
        <v>220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">
      <c r="A275" s="27" t="s">
        <v>0</v>
      </c>
      <c r="B275" s="27" t="s">
        <v>1</v>
      </c>
      <c r="C275" s="27" t="s">
        <v>3</v>
      </c>
      <c r="D275" s="27" t="s">
        <v>5</v>
      </c>
      <c r="E275" s="331" t="s">
        <v>3</v>
      </c>
      <c r="F275" s="395"/>
      <c r="G275" s="381" t="s">
        <v>26</v>
      </c>
      <c r="H275" s="382"/>
      <c r="I275" s="382"/>
      <c r="J275" s="170" t="s">
        <v>11</v>
      </c>
      <c r="K275" s="171"/>
      <c r="L275" s="331" t="s">
        <v>13</v>
      </c>
      <c r="M275" s="395"/>
      <c r="N275" s="395"/>
      <c r="O275" s="381" t="s">
        <v>24</v>
      </c>
      <c r="P275" s="382"/>
      <c r="Q275" s="33" t="s">
        <v>19</v>
      </c>
      <c r="R275" s="33" t="s">
        <v>21</v>
      </c>
      <c r="S275" s="33" t="s">
        <v>21</v>
      </c>
      <c r="T275" s="3"/>
    </row>
    <row r="276" spans="1:20" ht="15">
      <c r="A276" s="34"/>
      <c r="B276" s="35" t="s">
        <v>2</v>
      </c>
      <c r="C276" s="35" t="s">
        <v>4</v>
      </c>
      <c r="D276" s="34"/>
      <c r="E276" s="27" t="s">
        <v>6</v>
      </c>
      <c r="F276" s="27" t="s">
        <v>7</v>
      </c>
      <c r="G276" s="391" t="s">
        <v>27</v>
      </c>
      <c r="H276" s="391"/>
      <c r="I276" s="391"/>
      <c r="J276" s="172" t="s">
        <v>12</v>
      </c>
      <c r="K276" s="173"/>
      <c r="L276" s="333" t="s">
        <v>14</v>
      </c>
      <c r="M276" s="373" t="s">
        <v>15</v>
      </c>
      <c r="N276" s="373" t="s">
        <v>16</v>
      </c>
      <c r="O276" s="396" t="s">
        <v>25</v>
      </c>
      <c r="P276" s="396"/>
      <c r="Q276" s="37" t="s">
        <v>20</v>
      </c>
      <c r="R276" s="37" t="s">
        <v>22</v>
      </c>
      <c r="S276" s="37" t="s">
        <v>23</v>
      </c>
      <c r="T276" s="3"/>
    </row>
    <row r="277" spans="1:20" ht="15">
      <c r="A277" s="38"/>
      <c r="B277" s="38"/>
      <c r="C277" s="38"/>
      <c r="D277" s="38"/>
      <c r="E277" s="38"/>
      <c r="F277" s="38"/>
      <c r="G277" s="39" t="s">
        <v>8</v>
      </c>
      <c r="H277" s="39" t="s">
        <v>9</v>
      </c>
      <c r="I277" s="39" t="s">
        <v>10</v>
      </c>
      <c r="J277" s="40"/>
      <c r="K277" s="41"/>
      <c r="L277" s="334"/>
      <c r="M277" s="374"/>
      <c r="N277" s="374"/>
      <c r="O277" s="39" t="s">
        <v>17</v>
      </c>
      <c r="P277" s="39" t="s">
        <v>18</v>
      </c>
      <c r="Q277" s="38"/>
      <c r="R277" s="38"/>
      <c r="S277" s="38"/>
      <c r="T277" s="3"/>
    </row>
    <row r="278" spans="1:20" ht="15">
      <c r="A278" s="30" t="s">
        <v>35</v>
      </c>
      <c r="B278" s="31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44"/>
      <c r="T278" s="3"/>
    </row>
    <row r="279" spans="1:20" ht="15">
      <c r="A279" s="45">
        <v>359</v>
      </c>
      <c r="B279" s="45" t="s">
        <v>100</v>
      </c>
      <c r="C279" s="45">
        <v>150</v>
      </c>
      <c r="D279" s="54" t="s">
        <v>72</v>
      </c>
      <c r="E279" s="48">
        <v>106.5</v>
      </c>
      <c r="F279" s="84">
        <v>105</v>
      </c>
      <c r="G279" s="414">
        <v>22.68</v>
      </c>
      <c r="H279" s="312">
        <v>8.97</v>
      </c>
      <c r="I279" s="312">
        <v>33.73</v>
      </c>
      <c r="J279" s="383">
        <v>301.74</v>
      </c>
      <c r="K279" s="384"/>
      <c r="L279" s="341">
        <v>0.11</v>
      </c>
      <c r="M279" s="341">
        <v>0.33</v>
      </c>
      <c r="N279" s="341">
        <v>2.24</v>
      </c>
      <c r="O279" s="341">
        <v>212.32</v>
      </c>
      <c r="P279" s="341">
        <v>1.6</v>
      </c>
      <c r="Q279" s="112">
        <v>212</v>
      </c>
      <c r="R279" s="105">
        <f aca="true" t="shared" si="8" ref="R279:R297">Q279/1000*E279</f>
        <v>22.578</v>
      </c>
      <c r="S279" s="71" t="s">
        <v>109</v>
      </c>
      <c r="T279" s="3"/>
    </row>
    <row r="280" spans="1:20" ht="15">
      <c r="A280" s="34"/>
      <c r="B280" s="62"/>
      <c r="C280" s="62"/>
      <c r="D280" s="54" t="s">
        <v>41</v>
      </c>
      <c r="E280" s="48">
        <v>42</v>
      </c>
      <c r="F280" s="84">
        <v>34.5</v>
      </c>
      <c r="G280" s="415"/>
      <c r="H280" s="313"/>
      <c r="I280" s="313"/>
      <c r="J280" s="385"/>
      <c r="K280" s="386"/>
      <c r="L280" s="310"/>
      <c r="M280" s="310"/>
      <c r="N280" s="322"/>
      <c r="O280" s="310"/>
      <c r="P280" s="322"/>
      <c r="Q280" s="112">
        <v>25</v>
      </c>
      <c r="R280" s="105">
        <f t="shared" si="8"/>
        <v>1.05</v>
      </c>
      <c r="S280" s="71"/>
      <c r="T280" s="3"/>
    </row>
    <row r="281" spans="1:20" ht="15">
      <c r="A281" s="34"/>
      <c r="B281" s="62"/>
      <c r="C281" s="62"/>
      <c r="D281" s="54" t="s">
        <v>69</v>
      </c>
      <c r="E281" s="48">
        <v>3</v>
      </c>
      <c r="F281" s="84">
        <v>3</v>
      </c>
      <c r="G281" s="415"/>
      <c r="H281" s="313"/>
      <c r="I281" s="313"/>
      <c r="J281" s="385"/>
      <c r="K281" s="386"/>
      <c r="L281" s="310"/>
      <c r="M281" s="310"/>
      <c r="N281" s="322"/>
      <c r="O281" s="310"/>
      <c r="P281" s="322"/>
      <c r="Q281" s="112">
        <v>25</v>
      </c>
      <c r="R281" s="105">
        <f t="shared" si="8"/>
        <v>0.07500000000000001</v>
      </c>
      <c r="S281" s="71"/>
      <c r="T281" s="3"/>
    </row>
    <row r="282" spans="1:20" ht="15">
      <c r="A282" s="34"/>
      <c r="B282" s="34"/>
      <c r="C282" s="62"/>
      <c r="D282" s="54" t="s">
        <v>30</v>
      </c>
      <c r="E282" s="48">
        <v>4.5</v>
      </c>
      <c r="F282" s="84">
        <v>4.5</v>
      </c>
      <c r="G282" s="415"/>
      <c r="H282" s="313"/>
      <c r="I282" s="313"/>
      <c r="J282" s="385"/>
      <c r="K282" s="386"/>
      <c r="L282" s="310"/>
      <c r="M282" s="310"/>
      <c r="N282" s="322"/>
      <c r="O282" s="310"/>
      <c r="P282" s="322"/>
      <c r="Q282" s="74">
        <v>25</v>
      </c>
      <c r="R282" s="105">
        <f t="shared" si="8"/>
        <v>0.1125</v>
      </c>
      <c r="S282" s="71"/>
      <c r="T282" s="3"/>
    </row>
    <row r="283" spans="1:20" ht="15">
      <c r="A283" s="34"/>
      <c r="B283" s="34"/>
      <c r="C283" s="62"/>
      <c r="D283" s="221" t="s">
        <v>60</v>
      </c>
      <c r="E283" s="159">
        <v>6</v>
      </c>
      <c r="F283" s="222">
        <v>6</v>
      </c>
      <c r="G283" s="415"/>
      <c r="H283" s="313"/>
      <c r="I283" s="313"/>
      <c r="J283" s="385"/>
      <c r="K283" s="386"/>
      <c r="L283" s="310"/>
      <c r="M283" s="310"/>
      <c r="N283" s="322"/>
      <c r="O283" s="310"/>
      <c r="P283" s="322"/>
      <c r="Q283" s="223">
        <v>6.8</v>
      </c>
      <c r="R283" s="105">
        <f>Q283/40*E283</f>
        <v>1.02</v>
      </c>
      <c r="S283" s="71"/>
      <c r="T283" s="3"/>
    </row>
    <row r="284" spans="1:20" ht="15">
      <c r="A284" s="34"/>
      <c r="B284" s="34"/>
      <c r="C284" s="34"/>
      <c r="D284" s="221" t="s">
        <v>33</v>
      </c>
      <c r="E284" s="159">
        <v>12</v>
      </c>
      <c r="F284" s="222">
        <v>12</v>
      </c>
      <c r="G284" s="415"/>
      <c r="H284" s="313"/>
      <c r="I284" s="313"/>
      <c r="J284" s="385"/>
      <c r="K284" s="386"/>
      <c r="L284" s="310"/>
      <c r="M284" s="310"/>
      <c r="N284" s="322"/>
      <c r="O284" s="310"/>
      <c r="P284" s="322"/>
      <c r="Q284" s="148">
        <v>49</v>
      </c>
      <c r="R284" s="105">
        <f t="shared" si="8"/>
        <v>0.5880000000000001</v>
      </c>
      <c r="S284" s="48"/>
      <c r="T284" s="3"/>
    </row>
    <row r="285" spans="1:20" ht="15">
      <c r="A285" s="34"/>
      <c r="B285" s="34"/>
      <c r="C285" s="310"/>
      <c r="D285" s="221" t="s">
        <v>67</v>
      </c>
      <c r="E285" s="159">
        <v>19.5</v>
      </c>
      <c r="F285" s="222">
        <v>19.5</v>
      </c>
      <c r="G285" s="415"/>
      <c r="H285" s="313"/>
      <c r="I285" s="313"/>
      <c r="J285" s="385"/>
      <c r="K285" s="386"/>
      <c r="L285" s="310"/>
      <c r="M285" s="310"/>
      <c r="N285" s="322"/>
      <c r="O285" s="310"/>
      <c r="P285" s="322"/>
      <c r="Q285" s="148">
        <v>27</v>
      </c>
      <c r="R285" s="105">
        <f t="shared" si="8"/>
        <v>0.5265</v>
      </c>
      <c r="S285" s="48"/>
      <c r="T285" s="3"/>
    </row>
    <row r="286" spans="1:20" ht="15">
      <c r="A286" s="34"/>
      <c r="B286" s="34"/>
      <c r="C286" s="310"/>
      <c r="D286" s="221" t="s">
        <v>69</v>
      </c>
      <c r="E286" s="159">
        <v>6</v>
      </c>
      <c r="F286" s="222">
        <v>6</v>
      </c>
      <c r="G286" s="415"/>
      <c r="H286" s="313"/>
      <c r="I286" s="313"/>
      <c r="J286" s="385"/>
      <c r="K286" s="386"/>
      <c r="L286" s="310"/>
      <c r="M286" s="310"/>
      <c r="N286" s="322"/>
      <c r="O286" s="310"/>
      <c r="P286" s="322"/>
      <c r="Q286" s="148">
        <v>355</v>
      </c>
      <c r="R286" s="105">
        <f t="shared" si="8"/>
        <v>2.13</v>
      </c>
      <c r="S286" s="48"/>
      <c r="T286" s="3"/>
    </row>
    <row r="287" spans="1:20" ht="15" hidden="1">
      <c r="A287" s="34"/>
      <c r="B287" s="34" t="s">
        <v>109</v>
      </c>
      <c r="C287" s="310"/>
      <c r="D287" s="419"/>
      <c r="E287" s="152"/>
      <c r="F287" s="420"/>
      <c r="G287" s="415"/>
      <c r="H287" s="313"/>
      <c r="I287" s="313"/>
      <c r="J287" s="385"/>
      <c r="K287" s="386"/>
      <c r="L287" s="310"/>
      <c r="M287" s="310"/>
      <c r="N287" s="322"/>
      <c r="O287" s="310"/>
      <c r="P287" s="322"/>
      <c r="Q287" s="223">
        <v>132</v>
      </c>
      <c r="R287" s="421">
        <f t="shared" si="8"/>
        <v>0</v>
      </c>
      <c r="S287" s="114">
        <f>R279+R280+R281+R282+R283+R284+R285+R286+R287</f>
        <v>28.08</v>
      </c>
      <c r="T287" s="3"/>
    </row>
    <row r="288" spans="1:20" ht="15">
      <c r="A288" s="99">
        <v>600</v>
      </c>
      <c r="B288" s="45" t="s">
        <v>573</v>
      </c>
      <c r="C288" s="45">
        <v>30</v>
      </c>
      <c r="D288" s="419" t="s">
        <v>309</v>
      </c>
      <c r="E288" s="152">
        <v>7.5</v>
      </c>
      <c r="F288" s="420">
        <v>7.5</v>
      </c>
      <c r="G288" s="422"/>
      <c r="H288" s="101"/>
      <c r="I288" s="101"/>
      <c r="J288" s="184"/>
      <c r="K288" s="185"/>
      <c r="L288" s="45"/>
      <c r="M288" s="45"/>
      <c r="N288" s="102"/>
      <c r="O288" s="45"/>
      <c r="P288" s="102"/>
      <c r="Q288" s="148"/>
      <c r="R288" s="157"/>
      <c r="S288" s="114"/>
      <c r="T288" s="3"/>
    </row>
    <row r="289" spans="1:20" ht="15">
      <c r="A289" s="99"/>
      <c r="B289" s="45"/>
      <c r="C289" s="45"/>
      <c r="D289" s="419" t="s">
        <v>69</v>
      </c>
      <c r="E289" s="152">
        <v>1.5</v>
      </c>
      <c r="F289" s="420">
        <v>1.5</v>
      </c>
      <c r="G289" s="422"/>
      <c r="H289" s="101"/>
      <c r="I289" s="101"/>
      <c r="J289" s="184"/>
      <c r="K289" s="185"/>
      <c r="L289" s="45"/>
      <c r="M289" s="45"/>
      <c r="N289" s="102"/>
      <c r="O289" s="45"/>
      <c r="P289" s="102"/>
      <c r="Q289" s="148"/>
      <c r="R289" s="157"/>
      <c r="S289" s="57"/>
      <c r="T289" s="3"/>
    </row>
    <row r="290" spans="1:20" ht="15">
      <c r="A290" s="137"/>
      <c r="B290" s="72"/>
      <c r="C290" s="62"/>
      <c r="D290" s="419" t="s">
        <v>67</v>
      </c>
      <c r="E290" s="152">
        <v>1.4</v>
      </c>
      <c r="F290" s="420">
        <v>1.4</v>
      </c>
      <c r="G290" s="422"/>
      <c r="H290" s="101"/>
      <c r="I290" s="101"/>
      <c r="J290" s="184"/>
      <c r="K290" s="185"/>
      <c r="L290" s="45"/>
      <c r="M290" s="45"/>
      <c r="N290" s="102"/>
      <c r="O290" s="45"/>
      <c r="P290" s="102"/>
      <c r="Q290" s="148"/>
      <c r="R290" s="157"/>
      <c r="S290" s="57"/>
      <c r="T290" s="3"/>
    </row>
    <row r="291" spans="1:20" ht="15">
      <c r="A291" s="137"/>
      <c r="B291" s="72"/>
      <c r="C291" s="62"/>
      <c r="D291" s="419" t="s">
        <v>33</v>
      </c>
      <c r="E291" s="152">
        <v>2.4</v>
      </c>
      <c r="F291" s="420">
        <v>2.4</v>
      </c>
      <c r="G291" s="422"/>
      <c r="H291" s="101"/>
      <c r="I291" s="101"/>
      <c r="J291" s="184"/>
      <c r="K291" s="185"/>
      <c r="L291" s="45"/>
      <c r="M291" s="45"/>
      <c r="N291" s="102"/>
      <c r="O291" s="45"/>
      <c r="P291" s="102"/>
      <c r="Q291" s="148"/>
      <c r="R291" s="157"/>
      <c r="S291" s="57"/>
      <c r="T291" s="3"/>
    </row>
    <row r="292" spans="1:20" ht="15">
      <c r="A292" s="34"/>
      <c r="B292" s="62"/>
      <c r="C292" s="62"/>
      <c r="D292" s="419" t="s">
        <v>32</v>
      </c>
      <c r="E292" s="152">
        <v>22.5</v>
      </c>
      <c r="F292" s="420">
        <v>22.5</v>
      </c>
      <c r="G292" s="422" t="s">
        <v>574</v>
      </c>
      <c r="H292" s="101">
        <v>2</v>
      </c>
      <c r="I292" s="101">
        <v>3.2</v>
      </c>
      <c r="J292" s="184">
        <v>34</v>
      </c>
      <c r="K292" s="185"/>
      <c r="L292" s="45">
        <v>0.01</v>
      </c>
      <c r="M292" s="45"/>
      <c r="N292" s="102"/>
      <c r="O292" s="45">
        <v>12</v>
      </c>
      <c r="P292" s="102" t="s">
        <v>123</v>
      </c>
      <c r="Q292" s="148"/>
      <c r="R292" s="157"/>
      <c r="S292" s="110"/>
      <c r="T292" s="3"/>
    </row>
    <row r="293" spans="1:20" ht="15">
      <c r="A293" s="99">
        <v>1</v>
      </c>
      <c r="B293" s="45" t="s">
        <v>474</v>
      </c>
      <c r="C293" s="45">
        <v>40</v>
      </c>
      <c r="D293" s="99" t="s">
        <v>70</v>
      </c>
      <c r="E293" s="152">
        <v>30</v>
      </c>
      <c r="F293" s="152">
        <v>30</v>
      </c>
      <c r="G293" s="224"/>
      <c r="H293" s="102"/>
      <c r="I293" s="101"/>
      <c r="J293" s="184"/>
      <c r="K293" s="185"/>
      <c r="L293" s="45"/>
      <c r="M293" s="45"/>
      <c r="N293" s="102"/>
      <c r="O293" s="45"/>
      <c r="P293" s="102"/>
      <c r="Q293" s="148">
        <v>23.33</v>
      </c>
      <c r="R293" s="157">
        <f t="shared" si="8"/>
        <v>0.6998999999999999</v>
      </c>
      <c r="S293" s="57"/>
      <c r="T293" s="3"/>
    </row>
    <row r="294" spans="1:20" ht="15">
      <c r="A294" s="38"/>
      <c r="B294" s="66" t="s">
        <v>475</v>
      </c>
      <c r="C294" s="38" t="s">
        <v>109</v>
      </c>
      <c r="D294" s="108" t="s">
        <v>69</v>
      </c>
      <c r="E294" s="418">
        <v>10</v>
      </c>
      <c r="F294" s="418">
        <v>10</v>
      </c>
      <c r="G294" s="210">
        <v>1.54</v>
      </c>
      <c r="H294" s="65">
        <v>12.6</v>
      </c>
      <c r="I294" s="65">
        <v>9.52</v>
      </c>
      <c r="J294" s="311">
        <v>161</v>
      </c>
      <c r="K294" s="311"/>
      <c r="L294" s="65">
        <v>0.05</v>
      </c>
      <c r="M294" s="65">
        <v>0.03</v>
      </c>
      <c r="N294" s="65">
        <v>0</v>
      </c>
      <c r="O294" s="65">
        <v>10</v>
      </c>
      <c r="P294" s="65">
        <v>0.5</v>
      </c>
      <c r="Q294" s="74">
        <v>355</v>
      </c>
      <c r="R294" s="51">
        <f t="shared" si="8"/>
        <v>3.55</v>
      </c>
      <c r="S294" s="57">
        <f>R293+R294</f>
        <v>4.249899999999999</v>
      </c>
      <c r="T294" s="3"/>
    </row>
    <row r="295" spans="1:20" ht="15">
      <c r="A295" s="45" t="s">
        <v>222</v>
      </c>
      <c r="B295" s="45"/>
      <c r="C295" s="45">
        <v>180</v>
      </c>
      <c r="D295" s="159" t="s">
        <v>38</v>
      </c>
      <c r="E295" s="159">
        <v>0.3</v>
      </c>
      <c r="F295" s="159">
        <v>0.9</v>
      </c>
      <c r="G295" s="412">
        <v>1.9</v>
      </c>
      <c r="H295" s="338">
        <v>1.9</v>
      </c>
      <c r="I295" s="338">
        <v>16.2</v>
      </c>
      <c r="J295" s="338">
        <v>87.3</v>
      </c>
      <c r="K295" s="338"/>
      <c r="L295" s="341">
        <v>0.02</v>
      </c>
      <c r="M295" s="341">
        <v>0.06</v>
      </c>
      <c r="N295" s="341">
        <v>0.5</v>
      </c>
      <c r="O295" s="341">
        <v>60.4</v>
      </c>
      <c r="P295" s="341">
        <v>0.09</v>
      </c>
      <c r="Q295" s="148">
        <v>420</v>
      </c>
      <c r="R295" s="105">
        <f t="shared" si="8"/>
        <v>0.126</v>
      </c>
      <c r="S295" s="124" t="s">
        <v>109</v>
      </c>
      <c r="T295" s="3"/>
    </row>
    <row r="296" spans="1:20" ht="15">
      <c r="A296" s="62">
        <v>1008</v>
      </c>
      <c r="B296" s="62" t="s">
        <v>101</v>
      </c>
      <c r="C296" s="34"/>
      <c r="D296" s="159" t="s">
        <v>33</v>
      </c>
      <c r="E296" s="159">
        <v>13.5</v>
      </c>
      <c r="F296" s="159">
        <v>13.5</v>
      </c>
      <c r="G296" s="412"/>
      <c r="H296" s="338"/>
      <c r="I296" s="338"/>
      <c r="J296" s="338"/>
      <c r="K296" s="338"/>
      <c r="L296" s="310"/>
      <c r="M296" s="310"/>
      <c r="N296" s="310"/>
      <c r="O296" s="310"/>
      <c r="P296" s="310"/>
      <c r="Q296" s="148">
        <v>49</v>
      </c>
      <c r="R296" s="105">
        <f t="shared" si="8"/>
        <v>0.6615</v>
      </c>
      <c r="S296" s="48"/>
      <c r="T296" s="3"/>
    </row>
    <row r="297" spans="1:20" ht="15">
      <c r="A297" s="62" t="s">
        <v>258</v>
      </c>
      <c r="B297" s="62"/>
      <c r="C297" s="34"/>
      <c r="D297" s="159" t="s">
        <v>31</v>
      </c>
      <c r="E297" s="159">
        <v>45</v>
      </c>
      <c r="F297" s="159">
        <v>45</v>
      </c>
      <c r="G297" s="412"/>
      <c r="H297" s="338"/>
      <c r="I297" s="338"/>
      <c r="J297" s="338"/>
      <c r="K297" s="338"/>
      <c r="L297" s="310"/>
      <c r="M297" s="310"/>
      <c r="N297" s="310"/>
      <c r="O297" s="310"/>
      <c r="P297" s="310"/>
      <c r="Q297" s="148">
        <v>49</v>
      </c>
      <c r="R297" s="105">
        <f t="shared" si="8"/>
        <v>2.205</v>
      </c>
      <c r="S297" s="48"/>
      <c r="T297" s="3"/>
    </row>
    <row r="298" spans="1:20" ht="15">
      <c r="A298" s="38"/>
      <c r="B298" s="38"/>
      <c r="C298" s="38"/>
      <c r="D298" s="159" t="s">
        <v>32</v>
      </c>
      <c r="E298" s="159">
        <v>90</v>
      </c>
      <c r="F298" s="159">
        <v>90</v>
      </c>
      <c r="G298" s="412"/>
      <c r="H298" s="338"/>
      <c r="I298" s="338"/>
      <c r="J298" s="338"/>
      <c r="K298" s="338"/>
      <c r="L298" s="311"/>
      <c r="M298" s="311"/>
      <c r="N298" s="311"/>
      <c r="O298" s="311"/>
      <c r="P298" s="311"/>
      <c r="Q298" s="148"/>
      <c r="R298" s="105">
        <f>Q298/1000*E298</f>
        <v>0</v>
      </c>
      <c r="S298" s="83">
        <f>R295+R296+R297</f>
        <v>2.9925</v>
      </c>
      <c r="T298" s="3"/>
    </row>
    <row r="299" spans="1:20" ht="15">
      <c r="A299" s="84"/>
      <c r="B299" s="305" t="s">
        <v>47</v>
      </c>
      <c r="C299" s="85"/>
      <c r="D299" s="85"/>
      <c r="E299" s="85"/>
      <c r="F299" s="85"/>
      <c r="G299" s="81">
        <v>17.84</v>
      </c>
      <c r="H299" s="81">
        <v>29.74</v>
      </c>
      <c r="I299" s="80">
        <f>SUM(I279:I298)</f>
        <v>62.650000000000006</v>
      </c>
      <c r="J299" s="398">
        <f>SUM(J279:K298)</f>
        <v>584.04</v>
      </c>
      <c r="K299" s="398"/>
      <c r="L299" s="80">
        <v>0.16</v>
      </c>
      <c r="M299" s="80">
        <v>0.37</v>
      </c>
      <c r="N299" s="81">
        <v>2.35</v>
      </c>
      <c r="O299" s="80">
        <v>251.09</v>
      </c>
      <c r="P299" s="118" t="s">
        <v>494</v>
      </c>
      <c r="Q299" s="161"/>
      <c r="R299" s="105"/>
      <c r="S299" s="114">
        <f>S287+S294+S298</f>
        <v>35.322399999999995</v>
      </c>
      <c r="T299" s="3"/>
    </row>
    <row r="300" spans="1:20" ht="15">
      <c r="A300" s="84"/>
      <c r="B300" s="192" t="s">
        <v>79</v>
      </c>
      <c r="C300" s="85" t="s">
        <v>109</v>
      </c>
      <c r="D300" s="85" t="s">
        <v>109</v>
      </c>
      <c r="E300" s="85" t="s">
        <v>109</v>
      </c>
      <c r="F300" s="85" t="s">
        <v>109</v>
      </c>
      <c r="G300" s="86" t="s">
        <v>109</v>
      </c>
      <c r="H300" s="86" t="s">
        <v>109</v>
      </c>
      <c r="I300" s="142" t="s">
        <v>109</v>
      </c>
      <c r="J300" s="395" t="s">
        <v>109</v>
      </c>
      <c r="K300" s="395"/>
      <c r="L300" s="86" t="s">
        <v>109</v>
      </c>
      <c r="M300" s="86" t="s">
        <v>109</v>
      </c>
      <c r="N300" s="142" t="s">
        <v>109</v>
      </c>
      <c r="O300" s="86" t="s">
        <v>109</v>
      </c>
      <c r="P300" s="225" t="s">
        <v>109</v>
      </c>
      <c r="Q300" s="71" t="s">
        <v>109</v>
      </c>
      <c r="R300" s="226" t="s">
        <v>109</v>
      </c>
      <c r="S300" s="227" t="s">
        <v>109</v>
      </c>
      <c r="T300" s="3"/>
    </row>
    <row r="301" spans="1:20" ht="15">
      <c r="A301" s="85"/>
      <c r="B301" s="55" t="s">
        <v>200</v>
      </c>
      <c r="C301" s="49">
        <v>100</v>
      </c>
      <c r="D301" s="48" t="s">
        <v>80</v>
      </c>
      <c r="E301" s="48">
        <v>100</v>
      </c>
      <c r="F301" s="48">
        <v>100</v>
      </c>
      <c r="G301" s="80">
        <v>0.3</v>
      </c>
      <c r="H301" s="80">
        <v>0</v>
      </c>
      <c r="I301" s="118" t="s">
        <v>478</v>
      </c>
      <c r="J301" s="39">
        <v>40</v>
      </c>
      <c r="K301" s="39"/>
      <c r="L301" s="80">
        <v>0.01</v>
      </c>
      <c r="M301" s="80">
        <v>0.03</v>
      </c>
      <c r="N301" s="118" t="s">
        <v>403</v>
      </c>
      <c r="O301" s="80">
        <v>16</v>
      </c>
      <c r="P301" s="118" t="s">
        <v>396</v>
      </c>
      <c r="Q301" s="124">
        <v>60</v>
      </c>
      <c r="R301" s="164">
        <f>Q301/1000*E301</f>
        <v>6</v>
      </c>
      <c r="S301" s="228">
        <f>R301</f>
        <v>6</v>
      </c>
      <c r="T301" s="3"/>
    </row>
    <row r="302" spans="1:20" ht="15">
      <c r="A302" s="85"/>
      <c r="B302" s="29" t="s">
        <v>352</v>
      </c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215" t="s">
        <v>109</v>
      </c>
      <c r="R302" s="105"/>
      <c r="S302" s="54"/>
      <c r="T302" s="3"/>
    </row>
    <row r="303" spans="1:20" ht="36.75">
      <c r="A303" s="48"/>
      <c r="B303" s="301" t="s">
        <v>567</v>
      </c>
      <c r="C303" s="49">
        <v>60</v>
      </c>
      <c r="D303" s="301" t="s">
        <v>565</v>
      </c>
      <c r="E303" s="84">
        <v>60</v>
      </c>
      <c r="F303" s="48">
        <v>60</v>
      </c>
      <c r="G303" s="85">
        <v>0.6</v>
      </c>
      <c r="H303" s="48">
        <v>0.1</v>
      </c>
      <c r="I303" s="85">
        <v>2.3</v>
      </c>
      <c r="J303" s="48">
        <v>13</v>
      </c>
      <c r="K303" s="85"/>
      <c r="L303" s="48"/>
      <c r="M303" s="85"/>
      <c r="N303" s="48"/>
      <c r="O303" s="85"/>
      <c r="P303" s="48"/>
      <c r="Q303" s="54"/>
      <c r="R303" s="74"/>
      <c r="S303" s="48"/>
      <c r="T303" s="3"/>
    </row>
    <row r="304" spans="1:20" ht="15">
      <c r="A304" s="58">
        <v>110</v>
      </c>
      <c r="B304" s="45" t="s">
        <v>345</v>
      </c>
      <c r="C304" s="45">
        <v>250</v>
      </c>
      <c r="D304" s="159" t="s">
        <v>308</v>
      </c>
      <c r="E304" s="159">
        <v>53.8</v>
      </c>
      <c r="F304" s="159">
        <v>40</v>
      </c>
      <c r="G304" s="102"/>
      <c r="H304" s="102"/>
      <c r="I304" s="102"/>
      <c r="J304" s="68"/>
      <c r="K304" s="69"/>
      <c r="L304" s="45"/>
      <c r="M304" s="45"/>
      <c r="N304" s="102"/>
      <c r="O304" s="45"/>
      <c r="P304" s="102"/>
      <c r="Q304" s="148">
        <v>20</v>
      </c>
      <c r="R304" s="229">
        <f aca="true" t="shared" si="9" ref="R304:R313">Q304/1000*E304</f>
        <v>1.076</v>
      </c>
      <c r="S304" s="124" t="s">
        <v>426</v>
      </c>
      <c r="T304" s="3"/>
    </row>
    <row r="305" spans="1:20" ht="15">
      <c r="A305" s="61"/>
      <c r="B305" s="62" t="s">
        <v>543</v>
      </c>
      <c r="C305" s="62"/>
      <c r="D305" s="159" t="s">
        <v>62</v>
      </c>
      <c r="E305" s="159">
        <v>25</v>
      </c>
      <c r="F305" s="159">
        <v>20</v>
      </c>
      <c r="G305" s="104"/>
      <c r="H305" s="104"/>
      <c r="I305" s="104"/>
      <c r="J305" s="72"/>
      <c r="K305" s="73"/>
      <c r="L305" s="62"/>
      <c r="M305" s="62"/>
      <c r="N305" s="104"/>
      <c r="O305" s="62"/>
      <c r="P305" s="104"/>
      <c r="Q305" s="148">
        <v>28</v>
      </c>
      <c r="R305" s="229">
        <f t="shared" si="9"/>
        <v>0.7000000000000001</v>
      </c>
      <c r="S305" s="48"/>
      <c r="T305" s="3"/>
    </row>
    <row r="306" spans="1:20" ht="15">
      <c r="A306" s="61"/>
      <c r="B306" s="294"/>
      <c r="C306" s="62"/>
      <c r="D306" s="159" t="s">
        <v>40</v>
      </c>
      <c r="E306" s="159">
        <v>27</v>
      </c>
      <c r="F306" s="159">
        <v>20</v>
      </c>
      <c r="G306" s="104"/>
      <c r="H306" s="104"/>
      <c r="I306" s="104"/>
      <c r="J306" s="72"/>
      <c r="K306" s="73"/>
      <c r="L306" s="62"/>
      <c r="M306" s="62"/>
      <c r="N306" s="104"/>
      <c r="O306" s="62"/>
      <c r="P306" s="104"/>
      <c r="Q306" s="148">
        <v>28</v>
      </c>
      <c r="R306" s="229">
        <f t="shared" si="9"/>
        <v>0.756</v>
      </c>
      <c r="S306" s="48"/>
      <c r="T306" s="3"/>
    </row>
    <row r="307" spans="1:20" ht="15">
      <c r="A307" s="61"/>
      <c r="B307" s="62"/>
      <c r="C307" s="62"/>
      <c r="D307" s="159" t="s">
        <v>41</v>
      </c>
      <c r="E307" s="159">
        <v>13.7</v>
      </c>
      <c r="F307" s="159">
        <v>10</v>
      </c>
      <c r="G307" s="104"/>
      <c r="H307" s="104"/>
      <c r="I307" s="104"/>
      <c r="J307" s="72"/>
      <c r="K307" s="73"/>
      <c r="L307" s="62"/>
      <c r="M307" s="62"/>
      <c r="N307" s="104"/>
      <c r="O307" s="62"/>
      <c r="P307" s="104"/>
      <c r="Q307" s="148">
        <v>25</v>
      </c>
      <c r="R307" s="229">
        <f t="shared" si="9"/>
        <v>0.3425</v>
      </c>
      <c r="S307" s="48"/>
      <c r="T307" s="3"/>
    </row>
    <row r="308" spans="1:20" ht="15">
      <c r="A308" s="61"/>
      <c r="B308" s="62"/>
      <c r="C308" s="62"/>
      <c r="D308" s="159" t="s">
        <v>63</v>
      </c>
      <c r="E308" s="159">
        <v>12</v>
      </c>
      <c r="F308" s="159">
        <v>10</v>
      </c>
      <c r="G308" s="104"/>
      <c r="H308" s="104"/>
      <c r="I308" s="104"/>
      <c r="J308" s="72"/>
      <c r="K308" s="73"/>
      <c r="L308" s="62"/>
      <c r="M308" s="62"/>
      <c r="N308" s="104"/>
      <c r="O308" s="62"/>
      <c r="P308" s="104"/>
      <c r="Q308" s="148">
        <v>22</v>
      </c>
      <c r="R308" s="229">
        <f t="shared" si="9"/>
        <v>0.264</v>
      </c>
      <c r="S308" s="48"/>
      <c r="T308" s="3"/>
    </row>
    <row r="309" spans="1:20" ht="15">
      <c r="A309" s="61"/>
      <c r="B309" s="62"/>
      <c r="C309" s="62"/>
      <c r="D309" s="159" t="s">
        <v>479</v>
      </c>
      <c r="E309" s="159">
        <v>8</v>
      </c>
      <c r="F309" s="159">
        <v>8</v>
      </c>
      <c r="G309" s="104"/>
      <c r="H309" s="104"/>
      <c r="I309" s="104"/>
      <c r="J309" s="72"/>
      <c r="K309" s="73"/>
      <c r="L309" s="62"/>
      <c r="M309" s="62"/>
      <c r="N309" s="104"/>
      <c r="O309" s="62"/>
      <c r="P309" s="104"/>
      <c r="Q309" s="148">
        <v>75</v>
      </c>
      <c r="R309" s="229">
        <f t="shared" si="9"/>
        <v>0.6</v>
      </c>
      <c r="S309" s="48"/>
      <c r="T309" s="3"/>
    </row>
    <row r="310" spans="1:20" ht="15">
      <c r="A310" s="61"/>
      <c r="B310" s="62"/>
      <c r="C310" s="62"/>
      <c r="D310" s="159" t="s">
        <v>69</v>
      </c>
      <c r="E310" s="159">
        <v>5</v>
      </c>
      <c r="F310" s="159">
        <v>5</v>
      </c>
      <c r="G310" s="104"/>
      <c r="H310" s="104"/>
      <c r="I310" s="104"/>
      <c r="J310" s="72"/>
      <c r="K310" s="73"/>
      <c r="L310" s="62"/>
      <c r="M310" s="62"/>
      <c r="N310" s="104"/>
      <c r="O310" s="62"/>
      <c r="P310" s="104"/>
      <c r="Q310" s="148">
        <v>355</v>
      </c>
      <c r="R310" s="229">
        <f t="shared" si="9"/>
        <v>1.775</v>
      </c>
      <c r="S310" s="48"/>
      <c r="T310" s="3"/>
    </row>
    <row r="311" spans="1:20" ht="15">
      <c r="A311" s="61"/>
      <c r="B311" s="62"/>
      <c r="C311" s="62"/>
      <c r="D311" s="159" t="s">
        <v>33</v>
      </c>
      <c r="E311" s="159">
        <v>3</v>
      </c>
      <c r="F311" s="159">
        <v>3</v>
      </c>
      <c r="G311" s="104"/>
      <c r="H311" s="104"/>
      <c r="I311" s="104"/>
      <c r="J311" s="72"/>
      <c r="K311" s="73"/>
      <c r="L311" s="62"/>
      <c r="M311" s="62"/>
      <c r="N311" s="104"/>
      <c r="O311" s="62"/>
      <c r="P311" s="104"/>
      <c r="Q311" s="148">
        <v>49</v>
      </c>
      <c r="R311" s="229">
        <f t="shared" si="9"/>
        <v>0.14700000000000002</v>
      </c>
      <c r="S311" s="48"/>
      <c r="T311" s="3"/>
    </row>
    <row r="312" spans="1:20" ht="15">
      <c r="A312" s="61"/>
      <c r="B312" s="62"/>
      <c r="C312" s="62"/>
      <c r="D312" s="159" t="s">
        <v>260</v>
      </c>
      <c r="E312" s="159">
        <v>0.11</v>
      </c>
      <c r="F312" s="159">
        <v>0.11</v>
      </c>
      <c r="G312" s="104"/>
      <c r="H312" s="104"/>
      <c r="I312" s="104"/>
      <c r="J312" s="72"/>
      <c r="K312" s="73"/>
      <c r="L312" s="62"/>
      <c r="M312" s="62"/>
      <c r="N312" s="104"/>
      <c r="O312" s="62"/>
      <c r="P312" s="104"/>
      <c r="Q312" s="148">
        <v>337</v>
      </c>
      <c r="R312" s="229">
        <f t="shared" si="9"/>
        <v>0.037070000000000006</v>
      </c>
      <c r="S312" s="48"/>
      <c r="T312" s="3"/>
    </row>
    <row r="313" spans="1:20" ht="15">
      <c r="A313" s="61"/>
      <c r="B313" s="62"/>
      <c r="C313" s="62"/>
      <c r="D313" s="159" t="s">
        <v>99</v>
      </c>
      <c r="E313" s="159">
        <v>1.2</v>
      </c>
      <c r="F313" s="159">
        <v>1.2</v>
      </c>
      <c r="G313" s="104"/>
      <c r="H313" s="104"/>
      <c r="I313" s="104"/>
      <c r="J313" s="72"/>
      <c r="K313" s="73"/>
      <c r="L313" s="62"/>
      <c r="M313" s="62"/>
      <c r="N313" s="104"/>
      <c r="O313" s="62"/>
      <c r="P313" s="104"/>
      <c r="Q313" s="148">
        <v>13</v>
      </c>
      <c r="R313" s="230">
        <f t="shared" si="9"/>
        <v>0.0156</v>
      </c>
      <c r="S313" s="48"/>
      <c r="T313" s="3"/>
    </row>
    <row r="314" spans="1:20" ht="15">
      <c r="A314" s="65"/>
      <c r="B314" s="66"/>
      <c r="C314" s="66"/>
      <c r="D314" s="159" t="s">
        <v>428</v>
      </c>
      <c r="E314" s="159">
        <v>200</v>
      </c>
      <c r="F314" s="159">
        <v>200</v>
      </c>
      <c r="G314" s="109" t="s">
        <v>528</v>
      </c>
      <c r="H314" s="109" t="s">
        <v>529</v>
      </c>
      <c r="I314" s="109" t="s">
        <v>530</v>
      </c>
      <c r="J314" s="75">
        <v>115.97</v>
      </c>
      <c r="K314" s="76"/>
      <c r="L314" s="66">
        <v>0.06</v>
      </c>
      <c r="M314" s="66">
        <v>0.05</v>
      </c>
      <c r="N314" s="109" t="s">
        <v>480</v>
      </c>
      <c r="O314" s="66">
        <v>45.23</v>
      </c>
      <c r="P314" s="109" t="s">
        <v>462</v>
      </c>
      <c r="Q314" s="148"/>
      <c r="R314" s="231" t="s">
        <v>429</v>
      </c>
      <c r="S314" s="64"/>
      <c r="T314" s="3"/>
    </row>
    <row r="315" spans="1:20" ht="15">
      <c r="A315" s="58">
        <v>471</v>
      </c>
      <c r="B315" s="45" t="s">
        <v>430</v>
      </c>
      <c r="C315" s="45">
        <v>70</v>
      </c>
      <c r="D315" s="152" t="s">
        <v>165</v>
      </c>
      <c r="E315" s="152">
        <v>72.8</v>
      </c>
      <c r="F315" s="152">
        <v>53.2</v>
      </c>
      <c r="G315" s="102" t="s">
        <v>531</v>
      </c>
      <c r="H315" s="102" t="s">
        <v>532</v>
      </c>
      <c r="I315" s="102" t="s">
        <v>533</v>
      </c>
      <c r="J315" s="68">
        <v>118.3</v>
      </c>
      <c r="K315" s="69"/>
      <c r="L315" s="45">
        <v>0.04</v>
      </c>
      <c r="M315" s="45">
        <v>0.07</v>
      </c>
      <c r="N315" s="147">
        <v>0</v>
      </c>
      <c r="O315" s="45">
        <v>7.28</v>
      </c>
      <c r="P315" s="102" t="s">
        <v>481</v>
      </c>
      <c r="Q315" s="148">
        <v>315</v>
      </c>
      <c r="R315" s="231">
        <f>Q315/1000*E315</f>
        <v>22.932</v>
      </c>
      <c r="S315" s="48" t="s">
        <v>426</v>
      </c>
      <c r="T315" s="3"/>
    </row>
    <row r="316" spans="1:20" ht="15">
      <c r="A316" s="61"/>
      <c r="B316" s="62" t="s">
        <v>431</v>
      </c>
      <c r="C316" s="62"/>
      <c r="D316" s="152" t="s">
        <v>166</v>
      </c>
      <c r="E316" s="152">
        <v>11.2</v>
      </c>
      <c r="F316" s="152">
        <v>11.2</v>
      </c>
      <c r="G316" s="104"/>
      <c r="H316" s="104"/>
      <c r="I316" s="104"/>
      <c r="J316" s="72"/>
      <c r="K316" s="73"/>
      <c r="L316" s="62"/>
      <c r="M316" s="62"/>
      <c r="N316" s="104"/>
      <c r="O316" s="62"/>
      <c r="P316" s="104"/>
      <c r="Q316" s="148">
        <v>23.33</v>
      </c>
      <c r="R316" s="232">
        <f>Q316/1000*E316</f>
        <v>0.261296</v>
      </c>
      <c r="S316" s="48"/>
      <c r="T316" s="3"/>
    </row>
    <row r="317" spans="1:20" ht="15">
      <c r="A317" s="61"/>
      <c r="B317" s="62" t="s">
        <v>432</v>
      </c>
      <c r="C317" s="62"/>
      <c r="D317" s="152" t="s">
        <v>32</v>
      </c>
      <c r="E317" s="152">
        <v>18.2</v>
      </c>
      <c r="F317" s="152">
        <v>18.2</v>
      </c>
      <c r="G317" s="104"/>
      <c r="H317" s="104"/>
      <c r="I317" s="104"/>
      <c r="J317" s="72"/>
      <c r="K317" s="73"/>
      <c r="L317" s="62"/>
      <c r="M317" s="62"/>
      <c r="N317" s="104"/>
      <c r="O317" s="62"/>
      <c r="P317" s="104"/>
      <c r="Q317" s="148"/>
      <c r="R317" s="231" t="s">
        <v>429</v>
      </c>
      <c r="S317" s="48"/>
      <c r="T317" s="3"/>
    </row>
    <row r="318" spans="1:20" ht="15">
      <c r="A318" s="61"/>
      <c r="B318" s="62"/>
      <c r="C318" s="62"/>
      <c r="D318" s="152" t="s">
        <v>99</v>
      </c>
      <c r="E318" s="152">
        <v>1</v>
      </c>
      <c r="F318" s="152">
        <v>1</v>
      </c>
      <c r="G318" s="104"/>
      <c r="H318" s="104"/>
      <c r="I318" s="104"/>
      <c r="J318" s="72"/>
      <c r="K318" s="73"/>
      <c r="L318" s="62"/>
      <c r="M318" s="62"/>
      <c r="N318" s="104"/>
      <c r="O318" s="62"/>
      <c r="P318" s="104"/>
      <c r="Q318" s="148"/>
      <c r="R318" s="231"/>
      <c r="S318" s="48"/>
      <c r="T318" s="3"/>
    </row>
    <row r="319" spans="1:20" ht="15">
      <c r="A319" s="65"/>
      <c r="B319" s="66"/>
      <c r="C319" s="66"/>
      <c r="D319" s="159" t="s">
        <v>167</v>
      </c>
      <c r="E319" s="159">
        <v>2.8</v>
      </c>
      <c r="F319" s="159">
        <v>2.8</v>
      </c>
      <c r="G319" s="109"/>
      <c r="H319" s="109"/>
      <c r="I319" s="109"/>
      <c r="J319" s="75"/>
      <c r="K319" s="76"/>
      <c r="L319" s="66"/>
      <c r="M319" s="66"/>
      <c r="N319" s="109"/>
      <c r="O319" s="66"/>
      <c r="P319" s="109"/>
      <c r="Q319" s="148">
        <v>355</v>
      </c>
      <c r="R319" s="231">
        <f>Q319/1000*E319</f>
        <v>0.9939999999999999</v>
      </c>
      <c r="S319" s="144">
        <f>R315+R316+R319</f>
        <v>24.187296</v>
      </c>
      <c r="T319" s="3"/>
    </row>
    <row r="320" spans="1:20" ht="15">
      <c r="A320" s="97">
        <v>520</v>
      </c>
      <c r="B320" s="45" t="s">
        <v>175</v>
      </c>
      <c r="C320" s="69">
        <v>150</v>
      </c>
      <c r="D320" s="159" t="s">
        <v>40</v>
      </c>
      <c r="E320" s="132">
        <v>171</v>
      </c>
      <c r="F320" s="159">
        <v>128.5</v>
      </c>
      <c r="G320" s="45">
        <v>3.15</v>
      </c>
      <c r="H320" s="45">
        <v>6.75</v>
      </c>
      <c r="I320" s="45">
        <v>21.9</v>
      </c>
      <c r="J320" s="68">
        <v>163.5</v>
      </c>
      <c r="K320" s="69"/>
      <c r="L320" s="45">
        <v>0.16</v>
      </c>
      <c r="M320" s="45">
        <v>0.09</v>
      </c>
      <c r="N320" s="102" t="s">
        <v>438</v>
      </c>
      <c r="O320" s="45">
        <v>41.21</v>
      </c>
      <c r="P320" s="102" t="s">
        <v>439</v>
      </c>
      <c r="Q320" s="148">
        <v>28</v>
      </c>
      <c r="R320" s="229">
        <f>Q320/1000*E320</f>
        <v>4.788</v>
      </c>
      <c r="S320" s="83" t="s">
        <v>426</v>
      </c>
      <c r="T320" s="3"/>
    </row>
    <row r="321" spans="1:20" ht="15">
      <c r="A321" s="34"/>
      <c r="B321" s="62"/>
      <c r="C321" s="62"/>
      <c r="D321" s="159" t="s">
        <v>31</v>
      </c>
      <c r="E321" s="132">
        <v>23.7</v>
      </c>
      <c r="F321" s="159">
        <v>22.5</v>
      </c>
      <c r="G321" s="62"/>
      <c r="H321" s="62"/>
      <c r="I321" s="62"/>
      <c r="J321" s="72"/>
      <c r="K321" s="73"/>
      <c r="L321" s="62"/>
      <c r="M321" s="62"/>
      <c r="N321" s="104"/>
      <c r="O321" s="62"/>
      <c r="P321" s="104"/>
      <c r="Q321" s="148">
        <v>49</v>
      </c>
      <c r="R321" s="234">
        <f>Q321/1000*E321</f>
        <v>1.1613</v>
      </c>
      <c r="S321" s="83"/>
      <c r="T321" s="3"/>
    </row>
    <row r="322" spans="1:20" ht="15">
      <c r="A322" s="150"/>
      <c r="B322" s="62"/>
      <c r="C322" s="73"/>
      <c r="D322" s="159" t="s">
        <v>99</v>
      </c>
      <c r="E322" s="132">
        <v>1</v>
      </c>
      <c r="F322" s="159">
        <v>1</v>
      </c>
      <c r="G322" s="62"/>
      <c r="H322" s="62"/>
      <c r="I322" s="62"/>
      <c r="J322" s="72"/>
      <c r="K322" s="235"/>
      <c r="L322" s="62"/>
      <c r="M322" s="62"/>
      <c r="N322" s="104"/>
      <c r="O322" s="62"/>
      <c r="P322" s="104"/>
      <c r="Q322" s="148"/>
      <c r="R322" s="234"/>
      <c r="S322" s="83"/>
      <c r="T322" s="3"/>
    </row>
    <row r="323" spans="1:20" ht="15">
      <c r="A323" s="40"/>
      <c r="B323" s="66"/>
      <c r="C323" s="76"/>
      <c r="D323" s="159" t="s">
        <v>69</v>
      </c>
      <c r="E323" s="159">
        <v>5.2</v>
      </c>
      <c r="F323" s="159">
        <v>5.2</v>
      </c>
      <c r="G323" s="66"/>
      <c r="H323" s="66"/>
      <c r="I323" s="66"/>
      <c r="J323" s="75"/>
      <c r="K323" s="236"/>
      <c r="L323" s="109"/>
      <c r="M323" s="66"/>
      <c r="N323" s="66"/>
      <c r="O323" s="109"/>
      <c r="P323" s="109"/>
      <c r="Q323" s="148">
        <v>355</v>
      </c>
      <c r="R323" s="234">
        <f aca="true" t="shared" si="10" ref="R323:R334">Q323/1000*E323</f>
        <v>1.8459999999999999</v>
      </c>
      <c r="S323" s="144">
        <f>R320+R321+R323</f>
        <v>7.7953</v>
      </c>
      <c r="T323" s="3"/>
    </row>
    <row r="324" spans="1:20" ht="15">
      <c r="A324" s="34">
        <v>587</v>
      </c>
      <c r="B324" s="62" t="s">
        <v>169</v>
      </c>
      <c r="C324" s="62">
        <v>30</v>
      </c>
      <c r="D324" s="55" t="s">
        <v>170</v>
      </c>
      <c r="E324" s="204">
        <v>1.8</v>
      </c>
      <c r="F324" s="233">
        <v>1.8</v>
      </c>
      <c r="G324" s="309">
        <v>0.78</v>
      </c>
      <c r="H324" s="341">
        <v>1.44</v>
      </c>
      <c r="I324" s="341">
        <v>2.52</v>
      </c>
      <c r="J324" s="315">
        <v>26.4</v>
      </c>
      <c r="K324" s="316"/>
      <c r="L324" s="309" t="s">
        <v>122</v>
      </c>
      <c r="M324" s="309" t="s">
        <v>122</v>
      </c>
      <c r="N324" s="321" t="s">
        <v>178</v>
      </c>
      <c r="O324" s="330" t="s">
        <v>180</v>
      </c>
      <c r="P324" s="321" t="s">
        <v>179</v>
      </c>
      <c r="Q324" s="207">
        <v>75</v>
      </c>
      <c r="R324" s="148">
        <f t="shared" si="10"/>
        <v>0.135</v>
      </c>
      <c r="S324" s="80"/>
      <c r="T324" s="3"/>
    </row>
    <row r="325" spans="1:20" ht="15">
      <c r="A325" s="34"/>
      <c r="B325" s="62"/>
      <c r="C325" s="62"/>
      <c r="D325" s="289" t="s">
        <v>67</v>
      </c>
      <c r="E325" s="233">
        <v>1.4</v>
      </c>
      <c r="F325" s="233">
        <v>1.4</v>
      </c>
      <c r="G325" s="310"/>
      <c r="H325" s="322"/>
      <c r="I325" s="322"/>
      <c r="J325" s="317"/>
      <c r="K325" s="318"/>
      <c r="L325" s="310"/>
      <c r="M325" s="310"/>
      <c r="N325" s="322"/>
      <c r="O325" s="310"/>
      <c r="P325" s="322"/>
      <c r="Q325" s="207">
        <v>27</v>
      </c>
      <c r="R325" s="148">
        <f t="shared" si="10"/>
        <v>0.0378</v>
      </c>
      <c r="S325" s="80"/>
      <c r="T325" s="3"/>
    </row>
    <row r="326" spans="1:20" ht="15">
      <c r="A326" s="34"/>
      <c r="B326" s="62"/>
      <c r="C326" s="62"/>
      <c r="D326" s="289" t="s">
        <v>41</v>
      </c>
      <c r="E326" s="233">
        <v>2.3</v>
      </c>
      <c r="F326" s="260" t="s">
        <v>172</v>
      </c>
      <c r="G326" s="310"/>
      <c r="H326" s="322"/>
      <c r="I326" s="322"/>
      <c r="J326" s="317"/>
      <c r="K326" s="318"/>
      <c r="L326" s="310"/>
      <c r="M326" s="310"/>
      <c r="N326" s="322"/>
      <c r="O326" s="310"/>
      <c r="P326" s="322"/>
      <c r="Q326" s="207">
        <v>25</v>
      </c>
      <c r="R326" s="148">
        <f t="shared" si="10"/>
        <v>0.057499999999999996</v>
      </c>
      <c r="S326" s="80"/>
      <c r="T326" s="3"/>
    </row>
    <row r="327" spans="1:20" ht="15">
      <c r="A327" s="34"/>
      <c r="B327" s="62"/>
      <c r="C327" s="62"/>
      <c r="D327" s="289" t="s">
        <v>63</v>
      </c>
      <c r="E327" s="132">
        <v>0.7</v>
      </c>
      <c r="F327" s="132" t="s">
        <v>173</v>
      </c>
      <c r="G327" s="310"/>
      <c r="H327" s="322"/>
      <c r="I327" s="322"/>
      <c r="J327" s="317"/>
      <c r="K327" s="318"/>
      <c r="L327" s="310"/>
      <c r="M327" s="310"/>
      <c r="N327" s="322"/>
      <c r="O327" s="310"/>
      <c r="P327" s="322"/>
      <c r="Q327" s="207">
        <v>22</v>
      </c>
      <c r="R327" s="148">
        <f t="shared" si="10"/>
        <v>0.015399999999999999</v>
      </c>
      <c r="S327" s="80"/>
      <c r="T327" s="3"/>
    </row>
    <row r="328" spans="1:20" ht="15">
      <c r="A328" s="34"/>
      <c r="B328" s="62"/>
      <c r="C328" s="62"/>
      <c r="D328" s="289" t="s">
        <v>171</v>
      </c>
      <c r="E328" s="260">
        <v>7.5</v>
      </c>
      <c r="F328" s="233">
        <v>7.5</v>
      </c>
      <c r="G328" s="310"/>
      <c r="H328" s="322"/>
      <c r="I328" s="322"/>
      <c r="J328" s="317"/>
      <c r="K328" s="318"/>
      <c r="L328" s="310"/>
      <c r="M328" s="310"/>
      <c r="N328" s="322"/>
      <c r="O328" s="310"/>
      <c r="P328" s="322"/>
      <c r="Q328" s="207">
        <v>75</v>
      </c>
      <c r="R328" s="148">
        <f t="shared" si="10"/>
        <v>0.5625</v>
      </c>
      <c r="S328" s="80"/>
      <c r="T328" s="3"/>
    </row>
    <row r="329" spans="1:20" ht="15">
      <c r="A329" s="34"/>
      <c r="B329" s="62"/>
      <c r="C329" s="62"/>
      <c r="D329" s="289" t="s">
        <v>33</v>
      </c>
      <c r="E329" s="132">
        <v>0.3</v>
      </c>
      <c r="F329" s="132" t="s">
        <v>174</v>
      </c>
      <c r="G329" s="310"/>
      <c r="H329" s="322"/>
      <c r="I329" s="322"/>
      <c r="J329" s="317"/>
      <c r="K329" s="318"/>
      <c r="L329" s="310"/>
      <c r="M329" s="310"/>
      <c r="N329" s="322"/>
      <c r="O329" s="310"/>
      <c r="P329" s="322"/>
      <c r="Q329" s="207">
        <v>49</v>
      </c>
      <c r="R329" s="148">
        <f t="shared" si="10"/>
        <v>0.0147</v>
      </c>
      <c r="S329" s="80"/>
      <c r="T329" s="3"/>
    </row>
    <row r="330" spans="1:20" ht="15">
      <c r="A330" s="38"/>
      <c r="B330" s="66"/>
      <c r="C330" s="66"/>
      <c r="D330" s="289" t="s">
        <v>102</v>
      </c>
      <c r="E330" s="132">
        <v>27</v>
      </c>
      <c r="F330" s="132">
        <v>27</v>
      </c>
      <c r="G330" s="311"/>
      <c r="H330" s="323"/>
      <c r="I330" s="323"/>
      <c r="J330" s="319"/>
      <c r="K330" s="320"/>
      <c r="L330" s="311"/>
      <c r="M330" s="311"/>
      <c r="N330" s="323"/>
      <c r="O330" s="311"/>
      <c r="P330" s="323"/>
      <c r="Q330" s="207"/>
      <c r="R330" s="148">
        <f t="shared" si="10"/>
        <v>0</v>
      </c>
      <c r="S330" s="160">
        <f>R324+R325+R326+R327+R328+R329+R330</f>
        <v>0.8229000000000001</v>
      </c>
      <c r="T330" s="3"/>
    </row>
    <row r="331" spans="1:20" ht="15">
      <c r="A331" s="34">
        <v>938</v>
      </c>
      <c r="B331" s="45" t="s">
        <v>259</v>
      </c>
      <c r="C331" s="62">
        <v>180</v>
      </c>
      <c r="D331" s="159" t="s">
        <v>49</v>
      </c>
      <c r="E331" s="177">
        <v>10.8</v>
      </c>
      <c r="F331" s="177">
        <v>10.8</v>
      </c>
      <c r="G331" s="335">
        <v>0.36</v>
      </c>
      <c r="H331" s="309">
        <v>0</v>
      </c>
      <c r="I331" s="309">
        <v>35.3</v>
      </c>
      <c r="J331" s="315">
        <v>143.1</v>
      </c>
      <c r="K331" s="316"/>
      <c r="L331" s="309">
        <v>0</v>
      </c>
      <c r="M331" s="309">
        <v>0</v>
      </c>
      <c r="N331" s="309">
        <v>0</v>
      </c>
      <c r="O331" s="321" t="s">
        <v>210</v>
      </c>
      <c r="P331" s="321" t="s">
        <v>261</v>
      </c>
      <c r="Q331" s="148">
        <v>70</v>
      </c>
      <c r="R331" s="148">
        <f t="shared" si="10"/>
        <v>0.7560000000000001</v>
      </c>
      <c r="S331" s="80"/>
      <c r="T331" s="3"/>
    </row>
    <row r="332" spans="1:20" ht="15">
      <c r="A332" s="34" t="s">
        <v>257</v>
      </c>
      <c r="B332" s="62" t="s">
        <v>49</v>
      </c>
      <c r="C332" s="34"/>
      <c r="D332" s="159" t="s">
        <v>33</v>
      </c>
      <c r="E332" s="177">
        <v>21.6</v>
      </c>
      <c r="F332" s="177">
        <v>21.6</v>
      </c>
      <c r="G332" s="336"/>
      <c r="H332" s="310"/>
      <c r="I332" s="310"/>
      <c r="J332" s="317"/>
      <c r="K332" s="318"/>
      <c r="L332" s="310"/>
      <c r="M332" s="310"/>
      <c r="N332" s="310"/>
      <c r="O332" s="322"/>
      <c r="P332" s="322"/>
      <c r="Q332" s="148">
        <v>49</v>
      </c>
      <c r="R332" s="148">
        <f t="shared" si="10"/>
        <v>1.0584</v>
      </c>
      <c r="S332" s="80"/>
      <c r="T332" s="3"/>
    </row>
    <row r="333" spans="1:20" ht="15">
      <c r="A333" s="34"/>
      <c r="B333" s="62"/>
      <c r="C333" s="34"/>
      <c r="D333" s="159" t="s">
        <v>50</v>
      </c>
      <c r="E333" s="177">
        <v>7.2</v>
      </c>
      <c r="F333" s="177">
        <v>7.2</v>
      </c>
      <c r="G333" s="336"/>
      <c r="H333" s="310"/>
      <c r="I333" s="310"/>
      <c r="J333" s="317"/>
      <c r="K333" s="318"/>
      <c r="L333" s="310"/>
      <c r="M333" s="310"/>
      <c r="N333" s="310"/>
      <c r="O333" s="322"/>
      <c r="P333" s="322"/>
      <c r="Q333" s="148">
        <v>65</v>
      </c>
      <c r="R333" s="148">
        <f t="shared" si="10"/>
        <v>0.468</v>
      </c>
      <c r="S333" s="80"/>
      <c r="T333" s="3"/>
    </row>
    <row r="334" spans="1:20" ht="15">
      <c r="A334" s="38"/>
      <c r="B334" s="66"/>
      <c r="C334" s="38"/>
      <c r="D334" s="159" t="s">
        <v>260</v>
      </c>
      <c r="E334" s="159">
        <v>0.18</v>
      </c>
      <c r="F334" s="159">
        <v>0.18</v>
      </c>
      <c r="G334" s="337"/>
      <c r="H334" s="311"/>
      <c r="I334" s="311"/>
      <c r="J334" s="319"/>
      <c r="K334" s="320"/>
      <c r="L334" s="311"/>
      <c r="M334" s="311"/>
      <c r="N334" s="311"/>
      <c r="O334" s="323"/>
      <c r="P334" s="323"/>
      <c r="Q334" s="148">
        <v>337</v>
      </c>
      <c r="R334" s="148">
        <f t="shared" si="10"/>
        <v>0.06066</v>
      </c>
      <c r="S334" s="160">
        <f>R331+R332+R333+R334</f>
        <v>2.34306</v>
      </c>
      <c r="T334" s="3"/>
    </row>
    <row r="335" spans="1:20" ht="15">
      <c r="A335" s="38"/>
      <c r="B335" s="49" t="s">
        <v>421</v>
      </c>
      <c r="C335" s="66">
        <v>40</v>
      </c>
      <c r="D335" s="159" t="s">
        <v>421</v>
      </c>
      <c r="E335" s="159">
        <v>40</v>
      </c>
      <c r="F335" s="159">
        <v>40</v>
      </c>
      <c r="G335" s="45">
        <v>2.6</v>
      </c>
      <c r="H335" s="45">
        <v>0.4</v>
      </c>
      <c r="I335" s="45">
        <v>13.6</v>
      </c>
      <c r="J335" s="68">
        <v>72.4</v>
      </c>
      <c r="K335" s="69"/>
      <c r="L335" s="109" t="s">
        <v>435</v>
      </c>
      <c r="M335" s="66">
        <v>0.012</v>
      </c>
      <c r="N335" s="66">
        <v>0</v>
      </c>
      <c r="O335" s="109" t="s">
        <v>361</v>
      </c>
      <c r="P335" s="109" t="s">
        <v>422</v>
      </c>
      <c r="Q335" s="144">
        <v>18.6</v>
      </c>
      <c r="R335" s="237">
        <v>0.74</v>
      </c>
      <c r="S335" s="238">
        <v>0.74</v>
      </c>
      <c r="T335" s="3"/>
    </row>
    <row r="336" spans="1:20" ht="15">
      <c r="A336" s="48"/>
      <c r="B336" s="49" t="s">
        <v>70</v>
      </c>
      <c r="C336" s="49">
        <v>30</v>
      </c>
      <c r="D336" s="159" t="s">
        <v>70</v>
      </c>
      <c r="E336" s="159">
        <v>30</v>
      </c>
      <c r="F336" s="159">
        <v>30</v>
      </c>
      <c r="G336" s="239">
        <v>2.4</v>
      </c>
      <c r="H336" s="159">
        <v>0.36</v>
      </c>
      <c r="I336" s="159">
        <v>12.6</v>
      </c>
      <c r="J336" s="100">
        <v>60.75</v>
      </c>
      <c r="K336" s="47"/>
      <c r="L336" s="48">
        <v>0.06</v>
      </c>
      <c r="M336" s="48">
        <v>0.024</v>
      </c>
      <c r="N336" s="48">
        <v>0</v>
      </c>
      <c r="O336" s="115" t="s">
        <v>423</v>
      </c>
      <c r="P336" s="115" t="s">
        <v>436</v>
      </c>
      <c r="Q336" s="148">
        <v>23.33</v>
      </c>
      <c r="R336" s="234">
        <v>0.93</v>
      </c>
      <c r="S336" s="160">
        <v>0.93</v>
      </c>
      <c r="T336" s="3"/>
    </row>
    <row r="337" spans="1:20" ht="15">
      <c r="A337" s="84"/>
      <c r="B337" s="78" t="s">
        <v>47</v>
      </c>
      <c r="C337" s="85"/>
      <c r="D337" s="85"/>
      <c r="E337" s="85"/>
      <c r="F337" s="85"/>
      <c r="G337" s="93">
        <f>SUM(G312:G336)</f>
        <v>9.290000000000001</v>
      </c>
      <c r="H337" s="93">
        <f>SUM(H308:H336)</f>
        <v>8.95</v>
      </c>
      <c r="I337" s="240">
        <v>69.88</v>
      </c>
      <c r="J337" s="241">
        <f>SUM(J309:J336)</f>
        <v>700.42</v>
      </c>
      <c r="K337" s="242"/>
      <c r="L337" s="80">
        <v>0.37</v>
      </c>
      <c r="M337" s="80">
        <v>0.25</v>
      </c>
      <c r="N337" s="80">
        <v>55.4</v>
      </c>
      <c r="O337" s="80">
        <v>119.25</v>
      </c>
      <c r="P337" s="118" t="s">
        <v>495</v>
      </c>
      <c r="Q337" s="161"/>
      <c r="R337" s="157" t="s">
        <v>429</v>
      </c>
      <c r="S337" s="83">
        <f>SUM(S304:S336)</f>
        <v>36.818556</v>
      </c>
      <c r="T337" s="3"/>
    </row>
    <row r="338" spans="1:20" ht="15">
      <c r="A338" s="97"/>
      <c r="B338" s="31" t="s">
        <v>98</v>
      </c>
      <c r="C338" s="98"/>
      <c r="D338" s="85"/>
      <c r="E338" s="85"/>
      <c r="F338" s="85"/>
      <c r="G338" s="86"/>
      <c r="H338" s="86"/>
      <c r="I338" s="86"/>
      <c r="J338" s="29"/>
      <c r="K338" s="29"/>
      <c r="L338" s="98"/>
      <c r="M338" s="98"/>
      <c r="N338" s="98"/>
      <c r="O338" s="98"/>
      <c r="P338" s="98"/>
      <c r="Q338" s="161"/>
      <c r="R338" s="157"/>
      <c r="S338" s="83"/>
      <c r="T338" s="3"/>
    </row>
    <row r="339" spans="1:20" ht="15">
      <c r="A339" s="99">
        <v>769</v>
      </c>
      <c r="B339" s="136" t="s">
        <v>240</v>
      </c>
      <c r="C339" s="45">
        <v>70</v>
      </c>
      <c r="D339" s="159" t="s">
        <v>237</v>
      </c>
      <c r="E339" s="159">
        <v>44.8</v>
      </c>
      <c r="F339" s="177">
        <v>44.8</v>
      </c>
      <c r="G339" s="338">
        <v>5.25</v>
      </c>
      <c r="H339" s="338">
        <v>9.24</v>
      </c>
      <c r="I339" s="338">
        <v>42.63</v>
      </c>
      <c r="J339" s="338">
        <v>275.8</v>
      </c>
      <c r="K339" s="338"/>
      <c r="L339" s="341">
        <v>0.11</v>
      </c>
      <c r="M339" s="341">
        <v>0.07</v>
      </c>
      <c r="N339" s="309">
        <v>0</v>
      </c>
      <c r="O339" s="341">
        <v>14.48</v>
      </c>
      <c r="P339" s="341">
        <v>1.07</v>
      </c>
      <c r="Q339" s="148">
        <v>27</v>
      </c>
      <c r="R339" s="157">
        <f>Q339/1000*E339</f>
        <v>1.2096</v>
      </c>
      <c r="S339" s="124" t="s">
        <v>109</v>
      </c>
      <c r="T339" s="3"/>
    </row>
    <row r="340" spans="1:20" s="5" customFormat="1" ht="15">
      <c r="A340" s="150"/>
      <c r="B340" s="34" t="s">
        <v>109</v>
      </c>
      <c r="C340" s="73"/>
      <c r="D340" s="159" t="s">
        <v>553</v>
      </c>
      <c r="E340" s="159">
        <v>2.2</v>
      </c>
      <c r="F340" s="177">
        <v>2.2</v>
      </c>
      <c r="G340" s="338"/>
      <c r="H340" s="338"/>
      <c r="I340" s="338"/>
      <c r="J340" s="338"/>
      <c r="K340" s="338"/>
      <c r="L340" s="310"/>
      <c r="M340" s="310"/>
      <c r="N340" s="310"/>
      <c r="O340" s="310"/>
      <c r="P340" s="322"/>
      <c r="Q340" s="148">
        <v>25</v>
      </c>
      <c r="R340" s="157">
        <f>Q340/1000*E340</f>
        <v>0.05500000000000001</v>
      </c>
      <c r="S340" s="48"/>
      <c r="T340" s="10"/>
    </row>
    <row r="341" spans="1:20" s="5" customFormat="1" ht="15">
      <c r="A341" s="34"/>
      <c r="B341" s="34"/>
      <c r="C341" s="62"/>
      <c r="D341" s="159" t="s">
        <v>209</v>
      </c>
      <c r="E341" s="159">
        <v>7.7</v>
      </c>
      <c r="F341" s="177">
        <v>7.7</v>
      </c>
      <c r="G341" s="338"/>
      <c r="H341" s="338"/>
      <c r="I341" s="338"/>
      <c r="J341" s="338"/>
      <c r="K341" s="338"/>
      <c r="L341" s="310"/>
      <c r="M341" s="310"/>
      <c r="N341" s="310"/>
      <c r="O341" s="310"/>
      <c r="P341" s="322"/>
      <c r="Q341" s="148">
        <v>49</v>
      </c>
      <c r="R341" s="157">
        <f>Q341/1000*E341</f>
        <v>0.3773</v>
      </c>
      <c r="S341" s="48"/>
      <c r="T341" s="10"/>
    </row>
    <row r="342" spans="1:20" s="5" customFormat="1" ht="15">
      <c r="A342" s="34"/>
      <c r="B342" s="34"/>
      <c r="C342" s="62"/>
      <c r="D342" s="159" t="s">
        <v>241</v>
      </c>
      <c r="E342" s="159">
        <v>2.2</v>
      </c>
      <c r="F342" s="177">
        <v>2.2</v>
      </c>
      <c r="G342" s="338"/>
      <c r="H342" s="338"/>
      <c r="I342" s="338"/>
      <c r="J342" s="338"/>
      <c r="K342" s="338"/>
      <c r="L342" s="310"/>
      <c r="M342" s="310"/>
      <c r="N342" s="310"/>
      <c r="O342" s="310"/>
      <c r="P342" s="322"/>
      <c r="Q342" s="148">
        <v>49</v>
      </c>
      <c r="R342" s="157">
        <f>Q342/1000*E342</f>
        <v>0.1078</v>
      </c>
      <c r="S342" s="48"/>
      <c r="T342" s="10"/>
    </row>
    <row r="343" spans="1:20" s="5" customFormat="1" ht="15">
      <c r="A343" s="34"/>
      <c r="B343" s="34"/>
      <c r="C343" s="62"/>
      <c r="D343" s="159" t="s">
        <v>69</v>
      </c>
      <c r="E343" s="159">
        <v>10.3</v>
      </c>
      <c r="F343" s="177">
        <v>10.3</v>
      </c>
      <c r="G343" s="338"/>
      <c r="H343" s="338"/>
      <c r="I343" s="338"/>
      <c r="J343" s="338"/>
      <c r="K343" s="338"/>
      <c r="L343" s="310"/>
      <c r="M343" s="310"/>
      <c r="N343" s="310"/>
      <c r="O343" s="310"/>
      <c r="P343" s="322"/>
      <c r="Q343" s="148">
        <v>355</v>
      </c>
      <c r="R343" s="157">
        <f>Q343/1000*E343</f>
        <v>3.6565</v>
      </c>
      <c r="S343" s="48"/>
      <c r="T343" s="10"/>
    </row>
    <row r="344" spans="1:20" s="5" customFormat="1" ht="15">
      <c r="A344" s="34"/>
      <c r="B344" s="34"/>
      <c r="C344" s="62"/>
      <c r="D344" s="159" t="s">
        <v>31</v>
      </c>
      <c r="E344" s="159">
        <v>22</v>
      </c>
      <c r="F344" s="177">
        <v>22</v>
      </c>
      <c r="G344" s="338"/>
      <c r="H344" s="338"/>
      <c r="I344" s="338"/>
      <c r="J344" s="338"/>
      <c r="K344" s="338"/>
      <c r="L344" s="310"/>
      <c r="M344" s="310"/>
      <c r="N344" s="310"/>
      <c r="O344" s="310"/>
      <c r="P344" s="322"/>
      <c r="Q344" s="148"/>
      <c r="R344" s="157"/>
      <c r="S344" s="48"/>
      <c r="T344" s="10"/>
    </row>
    <row r="345" spans="1:20" s="5" customFormat="1" ht="15">
      <c r="A345" s="34"/>
      <c r="B345" s="34"/>
      <c r="C345" s="62"/>
      <c r="D345" s="159" t="s">
        <v>242</v>
      </c>
      <c r="E345" s="233">
        <v>1.3</v>
      </c>
      <c r="F345" s="177">
        <v>1.3</v>
      </c>
      <c r="G345" s="338"/>
      <c r="H345" s="338"/>
      <c r="I345" s="338"/>
      <c r="J345" s="338"/>
      <c r="K345" s="338"/>
      <c r="L345" s="310"/>
      <c r="M345" s="310"/>
      <c r="N345" s="310"/>
      <c r="O345" s="310"/>
      <c r="P345" s="322"/>
      <c r="Q345" s="148">
        <v>6.5</v>
      </c>
      <c r="R345" s="243">
        <f>Q345/40*E345</f>
        <v>0.21125000000000002</v>
      </c>
      <c r="S345" s="48"/>
      <c r="T345" s="10"/>
    </row>
    <row r="346" spans="1:20" s="5" customFormat="1" ht="15">
      <c r="A346" s="34"/>
      <c r="B346" s="34"/>
      <c r="C346" s="62"/>
      <c r="D346" s="159" t="s">
        <v>243</v>
      </c>
      <c r="E346" s="159">
        <v>0.4</v>
      </c>
      <c r="F346" s="177">
        <v>0.4</v>
      </c>
      <c r="G346" s="338"/>
      <c r="H346" s="338"/>
      <c r="I346" s="338"/>
      <c r="J346" s="338"/>
      <c r="K346" s="338"/>
      <c r="L346" s="310"/>
      <c r="M346" s="310"/>
      <c r="N346" s="310"/>
      <c r="O346" s="310"/>
      <c r="P346" s="322"/>
      <c r="Q346" s="148">
        <v>13</v>
      </c>
      <c r="R346" s="157">
        <f>Q346/1000*E346</f>
        <v>0.0052</v>
      </c>
      <c r="S346" s="48"/>
      <c r="T346" s="10"/>
    </row>
    <row r="347" spans="1:20" s="5" customFormat="1" ht="15">
      <c r="A347" s="38"/>
      <c r="B347" s="34"/>
      <c r="C347" s="66"/>
      <c r="D347" s="159" t="s">
        <v>244</v>
      </c>
      <c r="E347" s="159">
        <v>0.7</v>
      </c>
      <c r="F347" s="177">
        <v>0.7</v>
      </c>
      <c r="G347" s="338"/>
      <c r="H347" s="338"/>
      <c r="I347" s="338"/>
      <c r="J347" s="338"/>
      <c r="K347" s="338"/>
      <c r="L347" s="311"/>
      <c r="M347" s="311"/>
      <c r="N347" s="311"/>
      <c r="O347" s="311"/>
      <c r="P347" s="323"/>
      <c r="Q347" s="148">
        <v>180</v>
      </c>
      <c r="R347" s="157">
        <f>Q347/1000*E347</f>
        <v>0.126</v>
      </c>
      <c r="S347" s="83">
        <f>R339+R340+R341+R342+R343+R345+R346+R347</f>
        <v>5.7486500000000005</v>
      </c>
      <c r="T347" s="10"/>
    </row>
    <row r="348" spans="1:20" ht="15">
      <c r="A348" s="99">
        <v>698</v>
      </c>
      <c r="B348" s="49" t="s">
        <v>245</v>
      </c>
      <c r="C348" s="45">
        <v>180</v>
      </c>
      <c r="D348" s="159" t="s">
        <v>143</v>
      </c>
      <c r="E348" s="159">
        <v>185.4</v>
      </c>
      <c r="F348" s="159">
        <v>180</v>
      </c>
      <c r="G348" s="123">
        <v>5.4</v>
      </c>
      <c r="H348" s="123">
        <v>10.8</v>
      </c>
      <c r="I348" s="123">
        <v>7.38</v>
      </c>
      <c r="J348" s="338">
        <v>153</v>
      </c>
      <c r="K348" s="338"/>
      <c r="L348" s="176">
        <v>0.03</v>
      </c>
      <c r="M348" s="176">
        <v>0.23</v>
      </c>
      <c r="N348" s="176">
        <v>0.54</v>
      </c>
      <c r="O348" s="176">
        <v>223.2</v>
      </c>
      <c r="P348" s="176">
        <v>0.18</v>
      </c>
      <c r="Q348" s="148">
        <v>51</v>
      </c>
      <c r="R348" s="157">
        <f>Q348/1000*E348</f>
        <v>9.4554</v>
      </c>
      <c r="S348" s="114">
        <f>R348</f>
        <v>9.4554</v>
      </c>
      <c r="T348" s="3"/>
    </row>
    <row r="349" spans="1:20" ht="15">
      <c r="A349" s="84"/>
      <c r="B349" s="78" t="s">
        <v>47</v>
      </c>
      <c r="C349" s="85"/>
      <c r="D349" s="85"/>
      <c r="E349" s="85"/>
      <c r="F349" s="85"/>
      <c r="G349" s="81">
        <v>10.65</v>
      </c>
      <c r="H349" s="80">
        <f>SUM(H339:H348)</f>
        <v>20.04</v>
      </c>
      <c r="I349" s="81">
        <v>50.01</v>
      </c>
      <c r="J349" s="398">
        <f>SUM(J339:K348)</f>
        <v>428.8</v>
      </c>
      <c r="K349" s="398"/>
      <c r="L349" s="81">
        <v>0.14</v>
      </c>
      <c r="M349" s="81">
        <v>0.3</v>
      </c>
      <c r="N349" s="81">
        <v>0.54</v>
      </c>
      <c r="O349" s="81">
        <v>237.68</v>
      </c>
      <c r="P349" s="81">
        <v>1.25</v>
      </c>
      <c r="Q349" s="148"/>
      <c r="R349" s="105" t="s">
        <v>109</v>
      </c>
      <c r="S349" s="83">
        <f>S347+S348</f>
        <v>15.204049999999999</v>
      </c>
      <c r="T349" s="3"/>
    </row>
    <row r="350" spans="1:20" ht="15">
      <c r="A350" s="84"/>
      <c r="B350" s="117" t="s">
        <v>57</v>
      </c>
      <c r="C350" s="85"/>
      <c r="D350" s="85"/>
      <c r="E350" s="85"/>
      <c r="F350" s="85"/>
      <c r="G350" s="118" t="s">
        <v>534</v>
      </c>
      <c r="H350" s="118">
        <f>SUM(H299+H301+H337+H349)</f>
        <v>58.73</v>
      </c>
      <c r="I350" s="80">
        <v>196.59</v>
      </c>
      <c r="J350" s="398">
        <f>SUM(J299+J301+J337+J349)</f>
        <v>1753.26</v>
      </c>
      <c r="K350" s="398"/>
      <c r="L350" s="80">
        <v>0.68</v>
      </c>
      <c r="M350" s="80">
        <v>0.68</v>
      </c>
      <c r="N350" s="80">
        <v>71.29</v>
      </c>
      <c r="O350" s="80">
        <v>624.02</v>
      </c>
      <c r="P350" s="118" t="s">
        <v>496</v>
      </c>
      <c r="Q350" s="148"/>
      <c r="R350" s="48" t="s">
        <v>109</v>
      </c>
      <c r="S350" s="244">
        <f>S299+S301+S337+S349</f>
        <v>93.34500599999998</v>
      </c>
      <c r="T350" s="3"/>
    </row>
    <row r="351" spans="1:20" ht="326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48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35.25" customHeight="1">
      <c r="A353" s="3"/>
      <c r="B353" s="286" t="s">
        <v>554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">
      <c r="A354" s="27" t="s">
        <v>0</v>
      </c>
      <c r="B354" s="27" t="s">
        <v>1</v>
      </c>
      <c r="C354" s="27" t="s">
        <v>3</v>
      </c>
      <c r="D354" s="27" t="s">
        <v>5</v>
      </c>
      <c r="E354" s="331" t="s">
        <v>3</v>
      </c>
      <c r="F354" s="395"/>
      <c r="G354" s="381" t="s">
        <v>26</v>
      </c>
      <c r="H354" s="382"/>
      <c r="I354" s="382"/>
      <c r="J354" s="170" t="s">
        <v>11</v>
      </c>
      <c r="K354" s="171"/>
      <c r="L354" s="331" t="s">
        <v>13</v>
      </c>
      <c r="M354" s="395"/>
      <c r="N354" s="395"/>
      <c r="O354" s="381" t="s">
        <v>24</v>
      </c>
      <c r="P354" s="382"/>
      <c r="Q354" s="33" t="s">
        <v>19</v>
      </c>
      <c r="R354" s="33" t="s">
        <v>21</v>
      </c>
      <c r="S354" s="33" t="s">
        <v>21</v>
      </c>
      <c r="T354" s="3"/>
    </row>
    <row r="355" spans="1:20" ht="15">
      <c r="A355" s="34"/>
      <c r="B355" s="35" t="s">
        <v>2</v>
      </c>
      <c r="C355" s="35" t="s">
        <v>4</v>
      </c>
      <c r="D355" s="34"/>
      <c r="E355" s="27" t="s">
        <v>6</v>
      </c>
      <c r="F355" s="27" t="s">
        <v>7</v>
      </c>
      <c r="G355" s="391" t="s">
        <v>27</v>
      </c>
      <c r="H355" s="391"/>
      <c r="I355" s="391"/>
      <c r="J355" s="172" t="s">
        <v>12</v>
      </c>
      <c r="K355" s="173"/>
      <c r="L355" s="333" t="s">
        <v>14</v>
      </c>
      <c r="M355" s="373" t="s">
        <v>15</v>
      </c>
      <c r="N355" s="373" t="s">
        <v>16</v>
      </c>
      <c r="O355" s="396" t="s">
        <v>25</v>
      </c>
      <c r="P355" s="396"/>
      <c r="Q355" s="37" t="s">
        <v>20</v>
      </c>
      <c r="R355" s="37" t="s">
        <v>22</v>
      </c>
      <c r="S355" s="37" t="s">
        <v>23</v>
      </c>
      <c r="T355" s="3"/>
    </row>
    <row r="356" spans="1:20" ht="15">
      <c r="A356" s="38"/>
      <c r="B356" s="38"/>
      <c r="C356" s="38"/>
      <c r="D356" s="38"/>
      <c r="E356" s="38"/>
      <c r="F356" s="38"/>
      <c r="G356" s="39" t="s">
        <v>8</v>
      </c>
      <c r="H356" s="39" t="s">
        <v>9</v>
      </c>
      <c r="I356" s="39" t="s">
        <v>10</v>
      </c>
      <c r="J356" s="40"/>
      <c r="K356" s="41"/>
      <c r="L356" s="334"/>
      <c r="M356" s="374"/>
      <c r="N356" s="374"/>
      <c r="O356" s="39" t="s">
        <v>17</v>
      </c>
      <c r="P356" s="39" t="s">
        <v>18</v>
      </c>
      <c r="Q356" s="38"/>
      <c r="R356" s="38"/>
      <c r="S356" s="38"/>
      <c r="T356" s="3"/>
    </row>
    <row r="357" spans="1:20" ht="15">
      <c r="A357" s="30" t="s">
        <v>35</v>
      </c>
      <c r="B357" s="31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86"/>
      <c r="S357" s="44"/>
      <c r="T357" s="3"/>
    </row>
    <row r="358" spans="1:20" ht="15">
      <c r="A358" s="45">
        <v>340</v>
      </c>
      <c r="B358" s="45" t="s">
        <v>104</v>
      </c>
      <c r="C358" s="45">
        <v>110</v>
      </c>
      <c r="D358" s="54" t="s">
        <v>60</v>
      </c>
      <c r="E358" s="126" t="s">
        <v>569</v>
      </c>
      <c r="F358" s="84">
        <v>80</v>
      </c>
      <c r="G358" s="309">
        <v>11.06</v>
      </c>
      <c r="H358" s="312">
        <v>18.41</v>
      </c>
      <c r="I358" s="312">
        <v>2.06</v>
      </c>
      <c r="J358" s="383">
        <v>217.8</v>
      </c>
      <c r="K358" s="384"/>
      <c r="L358" s="309">
        <v>0.06</v>
      </c>
      <c r="M358" s="309">
        <v>0.39</v>
      </c>
      <c r="N358" s="309">
        <v>0.3</v>
      </c>
      <c r="O358" s="309">
        <v>82.5</v>
      </c>
      <c r="P358" s="321" t="s">
        <v>570</v>
      </c>
      <c r="Q358" s="74">
        <v>6.5</v>
      </c>
      <c r="R358" s="186"/>
      <c r="S358" s="71" t="s">
        <v>109</v>
      </c>
      <c r="T358" s="3"/>
    </row>
    <row r="359" spans="1:19" ht="15">
      <c r="A359" s="62"/>
      <c r="B359" s="62"/>
      <c r="C359" s="62"/>
      <c r="D359" s="54" t="s">
        <v>69</v>
      </c>
      <c r="E359" s="48">
        <v>10</v>
      </c>
      <c r="F359" s="84">
        <v>10</v>
      </c>
      <c r="G359" s="310"/>
      <c r="H359" s="313"/>
      <c r="I359" s="313"/>
      <c r="J359" s="385"/>
      <c r="K359" s="386"/>
      <c r="L359" s="310"/>
      <c r="M359" s="310"/>
      <c r="N359" s="310"/>
      <c r="O359" s="310"/>
      <c r="P359" s="322"/>
      <c r="Q359" s="112">
        <v>355</v>
      </c>
      <c r="R359" s="186">
        <f>Q359/1000*E359</f>
        <v>3.55</v>
      </c>
      <c r="S359" s="71"/>
    </row>
    <row r="360" spans="1:19" ht="15">
      <c r="A360" s="62"/>
      <c r="B360" s="62"/>
      <c r="C360" s="62"/>
      <c r="D360" s="54" t="s">
        <v>99</v>
      </c>
      <c r="E360" s="48">
        <v>1.2</v>
      </c>
      <c r="F360" s="84">
        <v>1.2</v>
      </c>
      <c r="G360" s="310"/>
      <c r="H360" s="313"/>
      <c r="I360" s="313"/>
      <c r="J360" s="385"/>
      <c r="K360" s="386"/>
      <c r="L360" s="310"/>
      <c r="M360" s="310"/>
      <c r="N360" s="310"/>
      <c r="O360" s="310"/>
      <c r="P360" s="322"/>
      <c r="Q360" s="112">
        <v>13</v>
      </c>
      <c r="R360" s="186">
        <f>Q360/1000*E360</f>
        <v>0.0156</v>
      </c>
      <c r="S360" s="71"/>
    </row>
    <row r="361" spans="1:19" ht="15">
      <c r="A361" s="38"/>
      <c r="B361" s="66"/>
      <c r="C361" s="66"/>
      <c r="D361" s="54" t="s">
        <v>31</v>
      </c>
      <c r="E361" s="48">
        <v>30</v>
      </c>
      <c r="F361" s="84">
        <v>30</v>
      </c>
      <c r="G361" s="311"/>
      <c r="H361" s="314"/>
      <c r="I361" s="314"/>
      <c r="J361" s="387"/>
      <c r="K361" s="388"/>
      <c r="L361" s="311"/>
      <c r="M361" s="311"/>
      <c r="N361" s="311"/>
      <c r="O361" s="311"/>
      <c r="P361" s="323"/>
      <c r="Q361" s="74">
        <v>49</v>
      </c>
      <c r="R361" s="186">
        <f>Q361/1000*E361</f>
        <v>1.47</v>
      </c>
      <c r="S361" s="114"/>
    </row>
    <row r="362" spans="1:22" s="1" customFormat="1" ht="12.75" customHeight="1">
      <c r="A362" s="45">
        <v>101</v>
      </c>
      <c r="B362" s="45" t="s">
        <v>105</v>
      </c>
      <c r="C362" s="45">
        <v>60</v>
      </c>
      <c r="D362" s="54" t="s">
        <v>105</v>
      </c>
      <c r="E362" s="48">
        <v>64</v>
      </c>
      <c r="F362" s="84">
        <v>60</v>
      </c>
      <c r="G362" s="309" t="s">
        <v>197</v>
      </c>
      <c r="H362" s="312" t="s">
        <v>267</v>
      </c>
      <c r="I362" s="417" t="s">
        <v>268</v>
      </c>
      <c r="J362" s="383">
        <v>48</v>
      </c>
      <c r="K362" s="384"/>
      <c r="L362" s="309" t="s">
        <v>122</v>
      </c>
      <c r="M362" s="309" t="s">
        <v>112</v>
      </c>
      <c r="N362" s="321" t="s">
        <v>269</v>
      </c>
      <c r="O362" s="321" t="s">
        <v>270</v>
      </c>
      <c r="P362" s="321" t="s">
        <v>269</v>
      </c>
      <c r="Q362" s="74">
        <v>71</v>
      </c>
      <c r="R362" s="186">
        <f>Q362/1000*E362</f>
        <v>4.544</v>
      </c>
      <c r="S362" s="71" t="s">
        <v>109</v>
      </c>
      <c r="T362" s="4"/>
      <c r="U362" s="5"/>
      <c r="V362" s="2"/>
    </row>
    <row r="363" spans="1:22" s="1" customFormat="1" ht="15">
      <c r="A363" s="38"/>
      <c r="B363" s="66" t="s">
        <v>106</v>
      </c>
      <c r="C363" s="66"/>
      <c r="D363" s="221"/>
      <c r="E363" s="159"/>
      <c r="F363" s="222"/>
      <c r="G363" s="310"/>
      <c r="H363" s="313"/>
      <c r="I363" s="359"/>
      <c r="J363" s="385"/>
      <c r="K363" s="386"/>
      <c r="L363" s="311"/>
      <c r="M363" s="311"/>
      <c r="N363" s="323"/>
      <c r="O363" s="323"/>
      <c r="P363" s="323"/>
      <c r="Q363" s="223"/>
      <c r="R363" s="186">
        <f>Q363/1000*E363</f>
        <v>0</v>
      </c>
      <c r="S363" s="114">
        <f>R362+R363</f>
        <v>4.544</v>
      </c>
      <c r="T363" s="4"/>
      <c r="U363" s="5"/>
      <c r="V363" s="2"/>
    </row>
    <row r="364" spans="1:22" s="1" customFormat="1" ht="15">
      <c r="A364" s="45">
        <v>1</v>
      </c>
      <c r="B364" s="45" t="s">
        <v>444</v>
      </c>
      <c r="C364" s="45">
        <v>40</v>
      </c>
      <c r="D364" s="289" t="s">
        <v>70</v>
      </c>
      <c r="E364" s="55">
        <v>30</v>
      </c>
      <c r="F364" s="55">
        <v>30</v>
      </c>
      <c r="G364" s="58"/>
      <c r="H364" s="58"/>
      <c r="I364" s="58"/>
      <c r="J364" s="315"/>
      <c r="K364" s="316"/>
      <c r="L364" s="309" t="s">
        <v>115</v>
      </c>
      <c r="M364" s="309" t="s">
        <v>116</v>
      </c>
      <c r="N364" s="309">
        <v>0</v>
      </c>
      <c r="O364" s="309">
        <v>10</v>
      </c>
      <c r="P364" s="309" t="s">
        <v>117</v>
      </c>
      <c r="Q364" s="189">
        <v>23.33</v>
      </c>
      <c r="R364" s="51">
        <f aca="true" t="shared" si="11" ref="R364:R369">Q364/1000*E364</f>
        <v>0.6998999999999999</v>
      </c>
      <c r="S364" s="71" t="s">
        <v>109</v>
      </c>
      <c r="T364" s="4"/>
      <c r="U364" s="5"/>
      <c r="V364" s="2"/>
    </row>
    <row r="365" spans="1:22" s="1" customFormat="1" ht="15">
      <c r="A365" s="38"/>
      <c r="B365" s="66" t="s">
        <v>445</v>
      </c>
      <c r="C365" s="38"/>
      <c r="D365" s="289" t="s">
        <v>34</v>
      </c>
      <c r="E365" s="55">
        <v>10</v>
      </c>
      <c r="F365" s="55">
        <v>10</v>
      </c>
      <c r="G365" s="65">
        <v>1.54</v>
      </c>
      <c r="H365" s="65">
        <v>12.6</v>
      </c>
      <c r="I365" s="65">
        <v>9.52</v>
      </c>
      <c r="J365" s="319">
        <v>161</v>
      </c>
      <c r="K365" s="320"/>
      <c r="L365" s="311"/>
      <c r="M365" s="311"/>
      <c r="N365" s="311"/>
      <c r="O365" s="311"/>
      <c r="P365" s="311"/>
      <c r="Q365" s="112">
        <v>355</v>
      </c>
      <c r="R365" s="51">
        <f t="shared" si="11"/>
        <v>3.55</v>
      </c>
      <c r="S365" s="57">
        <f>R364+R365</f>
        <v>4.249899999999999</v>
      </c>
      <c r="T365" s="4"/>
      <c r="U365" s="5"/>
      <c r="V365" s="2"/>
    </row>
    <row r="366" spans="1:22" s="1" customFormat="1" ht="15">
      <c r="A366" s="45">
        <v>685</v>
      </c>
      <c r="B366" s="45" t="s">
        <v>37</v>
      </c>
      <c r="C366" s="45">
        <v>200</v>
      </c>
      <c r="D366" s="159" t="s">
        <v>38</v>
      </c>
      <c r="E366" s="159">
        <v>0.3</v>
      </c>
      <c r="F366" s="159">
        <v>0.3</v>
      </c>
      <c r="G366" s="309">
        <v>0.28</v>
      </c>
      <c r="H366" s="309">
        <v>0</v>
      </c>
      <c r="I366" s="312">
        <v>13.68</v>
      </c>
      <c r="J366" s="315">
        <v>54</v>
      </c>
      <c r="K366" s="316"/>
      <c r="L366" s="309" t="s">
        <v>116</v>
      </c>
      <c r="M366" s="309" t="s">
        <v>122</v>
      </c>
      <c r="N366" s="321" t="s">
        <v>250</v>
      </c>
      <c r="O366" s="321" t="s">
        <v>251</v>
      </c>
      <c r="P366" s="309" t="s">
        <v>168</v>
      </c>
      <c r="Q366" s="183">
        <v>420</v>
      </c>
      <c r="R366" s="186">
        <f t="shared" si="11"/>
        <v>0.126</v>
      </c>
      <c r="S366" s="124" t="s">
        <v>109</v>
      </c>
      <c r="T366" s="4"/>
      <c r="U366" s="5"/>
      <c r="V366" s="2"/>
    </row>
    <row r="367" spans="1:22" s="1" customFormat="1" ht="15">
      <c r="A367" s="62"/>
      <c r="B367" s="34"/>
      <c r="C367" s="62"/>
      <c r="D367" s="159" t="s">
        <v>33</v>
      </c>
      <c r="E367" s="159">
        <v>13.5</v>
      </c>
      <c r="F367" s="159">
        <v>13.5</v>
      </c>
      <c r="G367" s="310"/>
      <c r="H367" s="310"/>
      <c r="I367" s="313"/>
      <c r="J367" s="317"/>
      <c r="K367" s="318"/>
      <c r="L367" s="310"/>
      <c r="M367" s="310"/>
      <c r="N367" s="322"/>
      <c r="O367" s="322"/>
      <c r="P367" s="310"/>
      <c r="Q367" s="105">
        <v>49</v>
      </c>
      <c r="R367" s="186">
        <f t="shared" si="11"/>
        <v>0.6615</v>
      </c>
      <c r="S367" s="124"/>
      <c r="T367" s="4"/>
      <c r="U367" s="5"/>
      <c r="V367" s="2"/>
    </row>
    <row r="368" spans="1:22" s="1" customFormat="1" ht="14.25" customHeight="1">
      <c r="A368" s="62"/>
      <c r="B368" s="37" t="s">
        <v>109</v>
      </c>
      <c r="C368" s="62"/>
      <c r="D368" s="159" t="s">
        <v>32</v>
      </c>
      <c r="E368" s="159">
        <v>135</v>
      </c>
      <c r="F368" s="159">
        <v>135</v>
      </c>
      <c r="G368" s="310"/>
      <c r="H368" s="310"/>
      <c r="I368" s="313"/>
      <c r="J368" s="317"/>
      <c r="K368" s="318"/>
      <c r="L368" s="310"/>
      <c r="M368" s="310"/>
      <c r="N368" s="322"/>
      <c r="O368" s="322"/>
      <c r="P368" s="310"/>
      <c r="Q368" s="48"/>
      <c r="R368" s="186">
        <f t="shared" si="11"/>
        <v>0</v>
      </c>
      <c r="S368" s="124"/>
      <c r="T368" s="4"/>
      <c r="U368" s="5"/>
      <c r="V368" s="2"/>
    </row>
    <row r="369" spans="1:19" ht="0.75" customHeight="1" hidden="1">
      <c r="A369" s="66"/>
      <c r="B369" s="42"/>
      <c r="C369" s="66"/>
      <c r="D369" s="159"/>
      <c r="E369" s="190"/>
      <c r="F369" s="190"/>
      <c r="G369" s="311"/>
      <c r="H369" s="311"/>
      <c r="I369" s="314"/>
      <c r="J369" s="319"/>
      <c r="K369" s="320"/>
      <c r="L369" s="311"/>
      <c r="M369" s="311"/>
      <c r="N369" s="323"/>
      <c r="O369" s="323"/>
      <c r="P369" s="311"/>
      <c r="Q369" s="148"/>
      <c r="R369" s="186">
        <f t="shared" si="11"/>
        <v>0</v>
      </c>
      <c r="S369" s="83">
        <f>R366+R367+R368+R369</f>
        <v>0.7875</v>
      </c>
    </row>
    <row r="370" spans="1:19" ht="15">
      <c r="A370" s="200"/>
      <c r="B370" s="302" t="s">
        <v>47</v>
      </c>
      <c r="C370" s="86"/>
      <c r="D370" s="86"/>
      <c r="E370" s="86"/>
      <c r="F370" s="86"/>
      <c r="G370" s="81">
        <v>16.24</v>
      </c>
      <c r="H370" s="80">
        <f>SUM(H358:H369)</f>
        <v>31.009999999999998</v>
      </c>
      <c r="I370" s="80">
        <f>SUM(I358:I369)</f>
        <v>25.259999999999998</v>
      </c>
      <c r="J370" s="398">
        <f>SUM(J358:K369)</f>
        <v>480.8</v>
      </c>
      <c r="K370" s="398"/>
      <c r="L370" s="118" t="s">
        <v>153</v>
      </c>
      <c r="M370" s="80">
        <v>0.38</v>
      </c>
      <c r="N370" s="118" t="s">
        <v>372</v>
      </c>
      <c r="O370" s="80">
        <v>144.95</v>
      </c>
      <c r="P370" s="118" t="s">
        <v>373</v>
      </c>
      <c r="Q370" s="246"/>
      <c r="R370" s="186"/>
      <c r="S370" s="247"/>
    </row>
    <row r="371" spans="1:19" ht="15">
      <c r="A371" s="200"/>
      <c r="B371" s="245" t="s">
        <v>79</v>
      </c>
      <c r="C371" s="86"/>
      <c r="D371" s="86"/>
      <c r="E371" s="86"/>
      <c r="F371" s="395"/>
      <c r="G371" s="395"/>
      <c r="H371" s="395"/>
      <c r="I371" s="395"/>
      <c r="J371" s="395"/>
      <c r="K371" s="395"/>
      <c r="L371" s="395"/>
      <c r="M371" s="395"/>
      <c r="N371" s="395"/>
      <c r="O371" s="395"/>
      <c r="P371" s="395"/>
      <c r="Q371" s="395"/>
      <c r="R371" s="395"/>
      <c r="S371" s="247"/>
    </row>
    <row r="372" spans="1:19" ht="15">
      <c r="A372" s="48"/>
      <c r="B372" s="55" t="s">
        <v>200</v>
      </c>
      <c r="C372" s="49">
        <v>100</v>
      </c>
      <c r="D372" s="48" t="s">
        <v>80</v>
      </c>
      <c r="E372" s="48">
        <v>100</v>
      </c>
      <c r="F372" s="48">
        <v>100</v>
      </c>
      <c r="G372" s="80">
        <v>0.3</v>
      </c>
      <c r="H372" s="80">
        <v>0</v>
      </c>
      <c r="I372" s="81">
        <v>8.6</v>
      </c>
      <c r="J372" s="331">
        <v>40</v>
      </c>
      <c r="K372" s="332"/>
      <c r="L372" s="80" t="s">
        <v>122</v>
      </c>
      <c r="M372" s="80" t="s">
        <v>369</v>
      </c>
      <c r="N372" s="118" t="s">
        <v>367</v>
      </c>
      <c r="O372" s="80">
        <v>16</v>
      </c>
      <c r="P372" s="248" t="s">
        <v>368</v>
      </c>
      <c r="Q372" s="71">
        <v>70</v>
      </c>
      <c r="R372" s="226">
        <f>Q372/1000*E372</f>
        <v>7.000000000000001</v>
      </c>
      <c r="S372" s="227">
        <f>R372</f>
        <v>7.000000000000001</v>
      </c>
    </row>
    <row r="373" spans="1:19" ht="15">
      <c r="A373" s="7"/>
      <c r="B373" s="162" t="s">
        <v>94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98"/>
      <c r="Q373" s="249"/>
      <c r="R373" s="250"/>
      <c r="S373" s="213"/>
    </row>
    <row r="374" spans="1:19" ht="24.75">
      <c r="A374" s="97"/>
      <c r="B374" s="307" t="s">
        <v>562</v>
      </c>
      <c r="C374" s="98">
        <v>60</v>
      </c>
      <c r="D374" s="48" t="s">
        <v>563</v>
      </c>
      <c r="E374" s="85">
        <v>60</v>
      </c>
      <c r="F374" s="48">
        <v>60</v>
      </c>
      <c r="G374" s="98">
        <v>0.48</v>
      </c>
      <c r="H374" s="48">
        <v>0.06</v>
      </c>
      <c r="I374" s="98">
        <v>1.5</v>
      </c>
      <c r="J374" s="48">
        <v>8.4</v>
      </c>
      <c r="K374" s="98"/>
      <c r="L374" s="98">
        <v>0.018</v>
      </c>
      <c r="M374" s="48">
        <v>0.024</v>
      </c>
      <c r="N374" s="98">
        <v>6</v>
      </c>
      <c r="O374" s="48">
        <v>13.8</v>
      </c>
      <c r="P374" s="98">
        <v>0.36</v>
      </c>
      <c r="Q374" s="48"/>
      <c r="R374" s="60"/>
      <c r="S374" s="54"/>
    </row>
    <row r="375" spans="1:19" ht="15">
      <c r="A375" s="99">
        <v>148</v>
      </c>
      <c r="B375" s="45" t="s">
        <v>418</v>
      </c>
      <c r="C375" s="45">
        <v>250</v>
      </c>
      <c r="D375" s="159" t="s">
        <v>40</v>
      </c>
      <c r="E375" s="159">
        <v>67</v>
      </c>
      <c r="F375" s="159">
        <v>50</v>
      </c>
      <c r="G375" s="309"/>
      <c r="H375" s="312"/>
      <c r="I375" s="312"/>
      <c r="J375" s="383"/>
      <c r="K375" s="384"/>
      <c r="L375" s="309"/>
      <c r="M375" s="309"/>
      <c r="N375" s="321"/>
      <c r="O375" s="309"/>
      <c r="P375" s="321"/>
      <c r="Q375" s="148">
        <v>28</v>
      </c>
      <c r="R375" s="186">
        <f aca="true" t="shared" si="12" ref="R375:R383">Q375/1000*E375</f>
        <v>1.8760000000000001</v>
      </c>
      <c r="S375" s="124" t="s">
        <v>109</v>
      </c>
    </row>
    <row r="376" spans="1:19" ht="15">
      <c r="A376" s="34"/>
      <c r="B376" s="62"/>
      <c r="C376" s="62"/>
      <c r="D376" s="159" t="s">
        <v>62</v>
      </c>
      <c r="E376" s="159">
        <v>25</v>
      </c>
      <c r="F376" s="159">
        <v>20</v>
      </c>
      <c r="G376" s="310"/>
      <c r="H376" s="313"/>
      <c r="I376" s="313"/>
      <c r="J376" s="385"/>
      <c r="K376" s="386"/>
      <c r="L376" s="310"/>
      <c r="M376" s="310"/>
      <c r="N376" s="322"/>
      <c r="O376" s="310"/>
      <c r="P376" s="322"/>
      <c r="Q376" s="148">
        <v>28</v>
      </c>
      <c r="R376" s="186">
        <f t="shared" si="12"/>
        <v>0.7000000000000001</v>
      </c>
      <c r="S376" s="124"/>
    </row>
    <row r="377" spans="1:19" ht="15">
      <c r="A377" s="34"/>
      <c r="B377" s="62"/>
      <c r="C377" s="62"/>
      <c r="D377" s="159" t="s">
        <v>41</v>
      </c>
      <c r="E377" s="159">
        <v>13</v>
      </c>
      <c r="F377" s="159">
        <v>10</v>
      </c>
      <c r="G377" s="310"/>
      <c r="H377" s="313"/>
      <c r="I377" s="313"/>
      <c r="J377" s="385"/>
      <c r="K377" s="386"/>
      <c r="L377" s="310"/>
      <c r="M377" s="310"/>
      <c r="N377" s="322"/>
      <c r="O377" s="310"/>
      <c r="P377" s="322"/>
      <c r="Q377" s="148">
        <v>25</v>
      </c>
      <c r="R377" s="186">
        <f t="shared" si="12"/>
        <v>0.325</v>
      </c>
      <c r="S377" s="124"/>
    </row>
    <row r="378" spans="1:19" ht="15">
      <c r="A378" s="34"/>
      <c r="B378" s="62"/>
      <c r="C378" s="62"/>
      <c r="D378" s="159" t="s">
        <v>63</v>
      </c>
      <c r="E378" s="159">
        <v>12</v>
      </c>
      <c r="F378" s="159">
        <v>10</v>
      </c>
      <c r="G378" s="310"/>
      <c r="H378" s="313"/>
      <c r="I378" s="313"/>
      <c r="J378" s="385"/>
      <c r="K378" s="386"/>
      <c r="L378" s="310"/>
      <c r="M378" s="310"/>
      <c r="N378" s="322"/>
      <c r="O378" s="310"/>
      <c r="P378" s="322"/>
      <c r="Q378" s="148">
        <v>22</v>
      </c>
      <c r="R378" s="186">
        <f t="shared" si="12"/>
        <v>0.264</v>
      </c>
      <c r="S378" s="124"/>
    </row>
    <row r="379" spans="1:19" ht="15">
      <c r="A379" s="34"/>
      <c r="B379" s="62"/>
      <c r="C379" s="62"/>
      <c r="D379" s="159" t="s">
        <v>482</v>
      </c>
      <c r="E379" s="159">
        <v>5</v>
      </c>
      <c r="F379" s="159">
        <v>5</v>
      </c>
      <c r="G379" s="310"/>
      <c r="H379" s="313"/>
      <c r="I379" s="313"/>
      <c r="J379" s="385"/>
      <c r="K379" s="386"/>
      <c r="L379" s="310"/>
      <c r="M379" s="310"/>
      <c r="N379" s="322"/>
      <c r="O379" s="310"/>
      <c r="P379" s="322"/>
      <c r="Q379" s="148">
        <v>355</v>
      </c>
      <c r="R379" s="186">
        <f t="shared" si="12"/>
        <v>1.775</v>
      </c>
      <c r="S379" s="124"/>
    </row>
    <row r="380" spans="1:19" ht="15">
      <c r="A380" s="34"/>
      <c r="B380" s="62" t="s">
        <v>109</v>
      </c>
      <c r="C380" s="62"/>
      <c r="D380" s="159" t="s">
        <v>419</v>
      </c>
      <c r="E380" s="159">
        <v>12</v>
      </c>
      <c r="F380" s="159">
        <v>8</v>
      </c>
      <c r="G380" s="310"/>
      <c r="H380" s="313"/>
      <c r="I380" s="313"/>
      <c r="J380" s="385"/>
      <c r="K380" s="386"/>
      <c r="L380" s="310"/>
      <c r="M380" s="310"/>
      <c r="N380" s="322"/>
      <c r="O380" s="310"/>
      <c r="P380" s="322"/>
      <c r="Q380" s="148">
        <v>89</v>
      </c>
      <c r="R380" s="186">
        <f t="shared" si="12"/>
        <v>1.068</v>
      </c>
      <c r="S380" s="83"/>
    </row>
    <row r="381" spans="1:19" ht="15">
      <c r="A381" s="34"/>
      <c r="B381" s="62"/>
      <c r="C381" s="62"/>
      <c r="D381" s="159" t="s">
        <v>96</v>
      </c>
      <c r="E381" s="159">
        <v>190</v>
      </c>
      <c r="F381" s="159">
        <v>190</v>
      </c>
      <c r="G381" s="62"/>
      <c r="H381" s="103"/>
      <c r="I381" s="103"/>
      <c r="J381" s="187"/>
      <c r="K381" s="188"/>
      <c r="L381" s="62"/>
      <c r="M381" s="62"/>
      <c r="N381" s="104"/>
      <c r="O381" s="62"/>
      <c r="P381" s="104"/>
      <c r="Q381" s="148"/>
      <c r="R381" s="186">
        <f t="shared" si="12"/>
        <v>0</v>
      </c>
      <c r="S381" s="83"/>
    </row>
    <row r="382" spans="1:19" ht="15">
      <c r="A382" s="34"/>
      <c r="B382" s="62"/>
      <c r="C382" s="62"/>
      <c r="D382" s="159" t="s">
        <v>99</v>
      </c>
      <c r="E382" s="132">
        <v>1.2</v>
      </c>
      <c r="F382" s="132">
        <v>1.2</v>
      </c>
      <c r="G382" s="62"/>
      <c r="H382" s="103"/>
      <c r="I382" s="103"/>
      <c r="J382" s="187"/>
      <c r="K382" s="188"/>
      <c r="L382" s="62"/>
      <c r="M382" s="62"/>
      <c r="N382" s="104"/>
      <c r="O382" s="62"/>
      <c r="P382" s="104"/>
      <c r="Q382" s="148">
        <v>13</v>
      </c>
      <c r="R382" s="186">
        <f>Q382/1000*E382</f>
        <v>0.0156</v>
      </c>
      <c r="S382" s="83"/>
    </row>
    <row r="383" spans="1:19" ht="15">
      <c r="A383" s="34"/>
      <c r="B383" s="66"/>
      <c r="C383" s="66"/>
      <c r="D383" s="159" t="s">
        <v>309</v>
      </c>
      <c r="E383" s="159">
        <v>5</v>
      </c>
      <c r="F383" s="159">
        <v>5</v>
      </c>
      <c r="G383" s="62">
        <v>2.2</v>
      </c>
      <c r="H383" s="103">
        <v>4.4</v>
      </c>
      <c r="I383" s="103">
        <v>12.4</v>
      </c>
      <c r="J383" s="187">
        <v>99</v>
      </c>
      <c r="K383" s="188"/>
      <c r="L383" s="62">
        <v>0.12</v>
      </c>
      <c r="M383" s="62">
        <v>0.06</v>
      </c>
      <c r="N383" s="104" t="s">
        <v>420</v>
      </c>
      <c r="O383" s="62">
        <v>33</v>
      </c>
      <c r="P383" s="104" t="s">
        <v>358</v>
      </c>
      <c r="Q383" s="148">
        <v>132.5</v>
      </c>
      <c r="R383" s="186">
        <f t="shared" si="12"/>
        <v>0.6625000000000001</v>
      </c>
      <c r="S383" s="83">
        <f>R375+R376+R377+R378+R379+R380+R383+R382</f>
        <v>6.686099999999999</v>
      </c>
    </row>
    <row r="384" spans="1:19" ht="15">
      <c r="A384" s="99">
        <v>374</v>
      </c>
      <c r="B384" s="62" t="s">
        <v>274</v>
      </c>
      <c r="C384" s="34">
        <v>70</v>
      </c>
      <c r="D384" s="158" t="s">
        <v>276</v>
      </c>
      <c r="E384" s="158">
        <v>86.1</v>
      </c>
      <c r="F384" s="158">
        <v>43.4</v>
      </c>
      <c r="G384" s="321" t="s">
        <v>535</v>
      </c>
      <c r="H384" s="321" t="s">
        <v>536</v>
      </c>
      <c r="I384" s="321" t="s">
        <v>537</v>
      </c>
      <c r="J384" s="315">
        <v>78.4</v>
      </c>
      <c r="K384" s="316"/>
      <c r="L384" s="309">
        <v>0.04</v>
      </c>
      <c r="M384" s="309">
        <v>0.07</v>
      </c>
      <c r="N384" s="321" t="s">
        <v>392</v>
      </c>
      <c r="O384" s="321" t="s">
        <v>393</v>
      </c>
      <c r="P384" s="321" t="s">
        <v>394</v>
      </c>
      <c r="Q384" s="251">
        <v>125</v>
      </c>
      <c r="R384" s="252">
        <f>Q384/1000*E384</f>
        <v>10.7625</v>
      </c>
      <c r="S384" s="253" t="s">
        <v>109</v>
      </c>
    </row>
    <row r="385" spans="1:19" ht="15">
      <c r="A385" s="34"/>
      <c r="B385" s="62" t="s">
        <v>275</v>
      </c>
      <c r="C385" s="34"/>
      <c r="D385" s="159" t="s">
        <v>277</v>
      </c>
      <c r="E385" s="159">
        <v>13.3</v>
      </c>
      <c r="F385" s="159">
        <v>13.3</v>
      </c>
      <c r="G385" s="322"/>
      <c r="H385" s="322"/>
      <c r="I385" s="322"/>
      <c r="J385" s="317"/>
      <c r="K385" s="318"/>
      <c r="L385" s="310"/>
      <c r="M385" s="310"/>
      <c r="N385" s="322"/>
      <c r="O385" s="322"/>
      <c r="P385" s="322"/>
      <c r="Q385" s="148" t="s">
        <v>109</v>
      </c>
      <c r="R385" s="186"/>
      <c r="S385" s="48"/>
    </row>
    <row r="386" spans="1:19" ht="15">
      <c r="A386" s="34"/>
      <c r="B386" s="34"/>
      <c r="C386" s="34"/>
      <c r="D386" s="159" t="s">
        <v>227</v>
      </c>
      <c r="E386" s="159">
        <v>16.1</v>
      </c>
      <c r="F386" s="159">
        <v>12.6</v>
      </c>
      <c r="G386" s="322"/>
      <c r="H386" s="322"/>
      <c r="I386" s="322"/>
      <c r="J386" s="317"/>
      <c r="K386" s="318"/>
      <c r="L386" s="310"/>
      <c r="M386" s="310"/>
      <c r="N386" s="322"/>
      <c r="O386" s="322"/>
      <c r="P386" s="322"/>
      <c r="Q386" s="148">
        <v>25</v>
      </c>
      <c r="R386" s="186">
        <f aca="true" t="shared" si="13" ref="R386:R392">Q386/1000*E386</f>
        <v>0.4025000000000001</v>
      </c>
      <c r="S386" s="48"/>
    </row>
    <row r="387" spans="1:19" ht="15">
      <c r="A387" s="34"/>
      <c r="B387" s="34"/>
      <c r="C387" s="34"/>
      <c r="D387" s="159" t="s">
        <v>83</v>
      </c>
      <c r="E387" s="159">
        <v>2.8</v>
      </c>
      <c r="F387" s="159">
        <v>2.8</v>
      </c>
      <c r="G387" s="322"/>
      <c r="H387" s="322"/>
      <c r="I387" s="322"/>
      <c r="J387" s="317"/>
      <c r="K387" s="318"/>
      <c r="L387" s="310"/>
      <c r="M387" s="310"/>
      <c r="N387" s="322"/>
      <c r="O387" s="322"/>
      <c r="P387" s="322"/>
      <c r="Q387" s="148"/>
      <c r="R387" s="186">
        <f t="shared" si="13"/>
        <v>0</v>
      </c>
      <c r="S387" s="48"/>
    </row>
    <row r="388" spans="1:19" ht="15">
      <c r="A388" s="34"/>
      <c r="B388" s="34"/>
      <c r="C388" s="34"/>
      <c r="D388" s="159" t="s">
        <v>63</v>
      </c>
      <c r="E388" s="159">
        <v>7</v>
      </c>
      <c r="F388" s="190" t="s">
        <v>387</v>
      </c>
      <c r="G388" s="322"/>
      <c r="H388" s="322"/>
      <c r="I388" s="322"/>
      <c r="J388" s="317"/>
      <c r="K388" s="318"/>
      <c r="L388" s="310"/>
      <c r="M388" s="310"/>
      <c r="N388" s="322"/>
      <c r="O388" s="322"/>
      <c r="P388" s="322"/>
      <c r="Q388" s="148">
        <v>22</v>
      </c>
      <c r="R388" s="186">
        <f t="shared" si="13"/>
        <v>0.154</v>
      </c>
      <c r="S388" s="48"/>
    </row>
    <row r="389" spans="1:19" ht="15">
      <c r="A389" s="34"/>
      <c r="B389" s="34"/>
      <c r="C389" s="34"/>
      <c r="D389" s="159" t="s">
        <v>278</v>
      </c>
      <c r="E389" s="159">
        <v>7</v>
      </c>
      <c r="F389" s="159">
        <v>7</v>
      </c>
      <c r="G389" s="322"/>
      <c r="H389" s="322"/>
      <c r="I389" s="322"/>
      <c r="J389" s="317"/>
      <c r="K389" s="318"/>
      <c r="L389" s="310"/>
      <c r="M389" s="310"/>
      <c r="N389" s="322"/>
      <c r="O389" s="322"/>
      <c r="P389" s="322"/>
      <c r="Q389" s="148">
        <v>75</v>
      </c>
      <c r="R389" s="186">
        <f t="shared" si="13"/>
        <v>0.525</v>
      </c>
      <c r="S389" s="48"/>
    </row>
    <row r="390" spans="1:19" ht="15">
      <c r="A390" s="34"/>
      <c r="B390" s="34"/>
      <c r="C390" s="34"/>
      <c r="D390" s="159" t="s">
        <v>170</v>
      </c>
      <c r="E390" s="159">
        <v>3.5</v>
      </c>
      <c r="F390" s="159">
        <v>3.5</v>
      </c>
      <c r="G390" s="322"/>
      <c r="H390" s="322"/>
      <c r="I390" s="322"/>
      <c r="J390" s="317"/>
      <c r="K390" s="318"/>
      <c r="L390" s="310"/>
      <c r="M390" s="310"/>
      <c r="N390" s="322"/>
      <c r="O390" s="322"/>
      <c r="P390" s="322"/>
      <c r="Q390" s="148">
        <v>75</v>
      </c>
      <c r="R390" s="186">
        <f t="shared" si="13"/>
        <v>0.2625</v>
      </c>
      <c r="S390" s="48"/>
    </row>
    <row r="391" spans="1:19" ht="15">
      <c r="A391" s="34"/>
      <c r="B391" s="34"/>
      <c r="C391" s="34"/>
      <c r="D391" s="159" t="s">
        <v>260</v>
      </c>
      <c r="E391" s="159">
        <v>0.1</v>
      </c>
      <c r="F391" s="159">
        <v>0.1</v>
      </c>
      <c r="G391" s="322"/>
      <c r="H391" s="322"/>
      <c r="I391" s="322"/>
      <c r="J391" s="317"/>
      <c r="K391" s="318"/>
      <c r="L391" s="310"/>
      <c r="M391" s="310"/>
      <c r="N391" s="322"/>
      <c r="O391" s="322"/>
      <c r="P391" s="322"/>
      <c r="Q391" s="148">
        <v>337</v>
      </c>
      <c r="R391" s="186">
        <f t="shared" si="13"/>
        <v>0.0337</v>
      </c>
      <c r="S391" s="48"/>
    </row>
    <row r="392" spans="1:19" ht="15">
      <c r="A392" s="34"/>
      <c r="B392" s="34"/>
      <c r="C392" s="34"/>
      <c r="D392" s="159" t="s">
        <v>33</v>
      </c>
      <c r="E392" s="204" t="s">
        <v>215</v>
      </c>
      <c r="F392" s="190" t="s">
        <v>215</v>
      </c>
      <c r="G392" s="322"/>
      <c r="H392" s="322"/>
      <c r="I392" s="322"/>
      <c r="J392" s="317"/>
      <c r="K392" s="318"/>
      <c r="L392" s="310"/>
      <c r="M392" s="310"/>
      <c r="N392" s="322"/>
      <c r="O392" s="322"/>
      <c r="P392" s="322"/>
      <c r="Q392" s="148">
        <v>49</v>
      </c>
      <c r="R392" s="186">
        <f t="shared" si="13"/>
        <v>0.0686</v>
      </c>
      <c r="S392" s="48"/>
    </row>
    <row r="393" spans="1:19" ht="15">
      <c r="A393" s="34"/>
      <c r="B393" s="34"/>
      <c r="C393" s="34"/>
      <c r="D393" s="159" t="s">
        <v>99</v>
      </c>
      <c r="E393" s="204" t="s">
        <v>391</v>
      </c>
      <c r="F393" s="190" t="s">
        <v>391</v>
      </c>
      <c r="G393" s="322"/>
      <c r="H393" s="322"/>
      <c r="I393" s="322"/>
      <c r="J393" s="317"/>
      <c r="K393" s="318"/>
      <c r="L393" s="310"/>
      <c r="M393" s="310"/>
      <c r="N393" s="322"/>
      <c r="O393" s="322"/>
      <c r="P393" s="322"/>
      <c r="Q393" s="148"/>
      <c r="R393" s="186"/>
      <c r="S393" s="48"/>
    </row>
    <row r="394" spans="1:19" ht="15">
      <c r="A394" s="34"/>
      <c r="B394" s="34"/>
      <c r="C394" s="34"/>
      <c r="D394" s="159" t="s">
        <v>279</v>
      </c>
      <c r="E394" s="159">
        <v>0.01</v>
      </c>
      <c r="F394" s="159" t="s">
        <v>122</v>
      </c>
      <c r="G394" s="323"/>
      <c r="H394" s="323"/>
      <c r="I394" s="323"/>
      <c r="J394" s="319"/>
      <c r="K394" s="320"/>
      <c r="L394" s="311"/>
      <c r="M394" s="311"/>
      <c r="N394" s="323"/>
      <c r="O394" s="323"/>
      <c r="P394" s="323"/>
      <c r="Q394" s="148">
        <v>320</v>
      </c>
      <c r="R394" s="186">
        <f>Q394/1000*E394</f>
        <v>0.0032</v>
      </c>
      <c r="S394" s="83">
        <f>R384+R386+R387+R388+R389+R390+R391+R392+R394</f>
        <v>12.211999999999998</v>
      </c>
    </row>
    <row r="395" spans="1:19" ht="15">
      <c r="A395" s="45">
        <v>536</v>
      </c>
      <c r="B395" s="423" t="s">
        <v>572</v>
      </c>
      <c r="C395" s="45">
        <v>150</v>
      </c>
      <c r="D395" s="290" t="s">
        <v>571</v>
      </c>
      <c r="E395" s="55">
        <v>48</v>
      </c>
      <c r="F395" s="55">
        <v>48</v>
      </c>
      <c r="G395" s="309">
        <v>1.49</v>
      </c>
      <c r="H395" s="309">
        <v>5.22</v>
      </c>
      <c r="I395" s="309">
        <v>37.87</v>
      </c>
      <c r="J395" s="315">
        <v>198</v>
      </c>
      <c r="K395" s="316"/>
      <c r="L395" s="309">
        <v>0.06</v>
      </c>
      <c r="M395" s="309">
        <v>0.03</v>
      </c>
      <c r="N395" s="309">
        <v>0</v>
      </c>
      <c r="O395" s="309">
        <v>19.49</v>
      </c>
      <c r="P395" s="309">
        <v>1.57</v>
      </c>
      <c r="Q395" s="74">
        <v>20</v>
      </c>
      <c r="R395" s="51">
        <f>Q395/1000*E395</f>
        <v>0.96</v>
      </c>
      <c r="S395" s="71" t="s">
        <v>109</v>
      </c>
    </row>
    <row r="396" spans="1:19" ht="15">
      <c r="A396" s="34"/>
      <c r="B396" s="327"/>
      <c r="C396" s="34"/>
      <c r="D396" s="290" t="s">
        <v>69</v>
      </c>
      <c r="E396" s="55">
        <v>5.7</v>
      </c>
      <c r="F396" s="55">
        <v>5.7</v>
      </c>
      <c r="G396" s="310"/>
      <c r="H396" s="310"/>
      <c r="I396" s="310"/>
      <c r="J396" s="317"/>
      <c r="K396" s="318"/>
      <c r="L396" s="310"/>
      <c r="M396" s="310"/>
      <c r="N396" s="310"/>
      <c r="O396" s="310"/>
      <c r="P396" s="310"/>
      <c r="Q396" s="74">
        <v>75</v>
      </c>
      <c r="R396" s="51">
        <f>Q396/1000*E396</f>
        <v>0.4275</v>
      </c>
      <c r="S396" s="34"/>
    </row>
    <row r="397" spans="1:19" ht="15">
      <c r="A397" s="34"/>
      <c r="B397" s="34"/>
      <c r="C397" s="34"/>
      <c r="D397" s="290" t="s">
        <v>99</v>
      </c>
      <c r="E397" s="55">
        <v>1</v>
      </c>
      <c r="F397" s="55">
        <v>1</v>
      </c>
      <c r="G397" s="310"/>
      <c r="H397" s="310"/>
      <c r="I397" s="310"/>
      <c r="J397" s="317"/>
      <c r="K397" s="318"/>
      <c r="L397" s="310"/>
      <c r="M397" s="310"/>
      <c r="N397" s="310"/>
      <c r="O397" s="310"/>
      <c r="P397" s="310"/>
      <c r="Q397" s="74">
        <v>49</v>
      </c>
      <c r="R397" s="51">
        <f>Q397/1000*E397</f>
        <v>0.049</v>
      </c>
      <c r="S397" s="34"/>
    </row>
    <row r="398" spans="1:19" ht="15">
      <c r="A398" s="99">
        <v>699</v>
      </c>
      <c r="B398" s="45" t="s">
        <v>108</v>
      </c>
      <c r="C398" s="45">
        <v>180</v>
      </c>
      <c r="D398" s="159" t="s">
        <v>97</v>
      </c>
      <c r="E398" s="159">
        <v>14.4</v>
      </c>
      <c r="F398" s="159">
        <v>14.4</v>
      </c>
      <c r="G398" s="309">
        <v>0.09</v>
      </c>
      <c r="H398" s="309">
        <v>0</v>
      </c>
      <c r="I398" s="309">
        <v>21.78</v>
      </c>
      <c r="J398" s="315">
        <v>83.7</v>
      </c>
      <c r="K398" s="316"/>
      <c r="L398" s="309" t="s">
        <v>122</v>
      </c>
      <c r="M398" s="309" t="s">
        <v>122</v>
      </c>
      <c r="N398" s="321" t="s">
        <v>188</v>
      </c>
      <c r="O398" s="321" t="s">
        <v>187</v>
      </c>
      <c r="P398" s="321" t="s">
        <v>186</v>
      </c>
      <c r="Q398" s="148">
        <v>100</v>
      </c>
      <c r="R398" s="186">
        <f aca="true" t="shared" si="14" ref="R398:R403">Q398/1000*E398</f>
        <v>1.4400000000000002</v>
      </c>
      <c r="S398" s="124" t="s">
        <v>109</v>
      </c>
    </row>
    <row r="399" spans="1:19" ht="15">
      <c r="A399" s="34"/>
      <c r="B399" s="62"/>
      <c r="C399" s="62"/>
      <c r="D399" s="159" t="s">
        <v>33</v>
      </c>
      <c r="E399" s="159">
        <v>21.6</v>
      </c>
      <c r="F399" s="159">
        <v>21.6</v>
      </c>
      <c r="G399" s="310"/>
      <c r="H399" s="310"/>
      <c r="I399" s="310"/>
      <c r="J399" s="317"/>
      <c r="K399" s="318"/>
      <c r="L399" s="310"/>
      <c r="M399" s="310"/>
      <c r="N399" s="322"/>
      <c r="O399" s="322"/>
      <c r="P399" s="322"/>
      <c r="Q399" s="148">
        <v>49</v>
      </c>
      <c r="R399" s="186">
        <f t="shared" si="14"/>
        <v>1.0584</v>
      </c>
      <c r="S399" s="48"/>
    </row>
    <row r="400" spans="1:19" ht="15">
      <c r="A400" s="38"/>
      <c r="B400" s="66"/>
      <c r="C400" s="66"/>
      <c r="D400" s="159" t="s">
        <v>96</v>
      </c>
      <c r="E400" s="159">
        <v>192.6</v>
      </c>
      <c r="F400" s="159" t="s">
        <v>286</v>
      </c>
      <c r="G400" s="311"/>
      <c r="H400" s="311"/>
      <c r="I400" s="311"/>
      <c r="J400" s="319"/>
      <c r="K400" s="320"/>
      <c r="L400" s="311"/>
      <c r="M400" s="311"/>
      <c r="N400" s="323"/>
      <c r="O400" s="323"/>
      <c r="P400" s="323"/>
      <c r="Q400" s="48"/>
      <c r="R400" s="186">
        <f t="shared" si="14"/>
        <v>0</v>
      </c>
      <c r="S400" s="83">
        <f>R398+R399</f>
        <v>2.4984</v>
      </c>
    </row>
    <row r="401" spans="1:19" ht="15">
      <c r="A401" s="38"/>
      <c r="B401" s="66" t="s">
        <v>421</v>
      </c>
      <c r="C401" s="66">
        <v>40</v>
      </c>
      <c r="D401" s="159" t="s">
        <v>421</v>
      </c>
      <c r="E401" s="159">
        <v>40</v>
      </c>
      <c r="F401" s="159">
        <v>40</v>
      </c>
      <c r="G401" s="66">
        <v>2.6</v>
      </c>
      <c r="H401" s="66" t="s">
        <v>442</v>
      </c>
      <c r="I401" s="90">
        <v>13.6</v>
      </c>
      <c r="J401" s="75" t="s">
        <v>443</v>
      </c>
      <c r="K401" s="76"/>
      <c r="L401" s="66" t="s">
        <v>116</v>
      </c>
      <c r="M401" s="66" t="s">
        <v>425</v>
      </c>
      <c r="N401" s="109" t="s">
        <v>239</v>
      </c>
      <c r="O401" s="109" t="s">
        <v>249</v>
      </c>
      <c r="P401" s="109" t="s">
        <v>448</v>
      </c>
      <c r="Q401" s="144">
        <v>18.6</v>
      </c>
      <c r="R401" s="186">
        <f t="shared" si="14"/>
        <v>0.7440000000000001</v>
      </c>
      <c r="S401" s="83">
        <v>0.74</v>
      </c>
    </row>
    <row r="402" spans="1:19" ht="15">
      <c r="A402" s="48"/>
      <c r="B402" s="49" t="s">
        <v>70</v>
      </c>
      <c r="C402" s="49">
        <v>30</v>
      </c>
      <c r="D402" s="159" t="s">
        <v>70</v>
      </c>
      <c r="E402" s="159">
        <v>30</v>
      </c>
      <c r="F402" s="159">
        <v>30</v>
      </c>
      <c r="G402" s="239">
        <v>2.4</v>
      </c>
      <c r="H402" s="159">
        <v>0.36</v>
      </c>
      <c r="I402" s="239">
        <v>12.6</v>
      </c>
      <c r="J402" s="338">
        <v>60.75</v>
      </c>
      <c r="K402" s="338"/>
      <c r="L402" s="48" t="s">
        <v>130</v>
      </c>
      <c r="M402" s="48" t="s">
        <v>449</v>
      </c>
      <c r="N402" s="48">
        <v>0</v>
      </c>
      <c r="O402" s="115" t="s">
        <v>424</v>
      </c>
      <c r="P402" s="115" t="s">
        <v>328</v>
      </c>
      <c r="Q402" s="148">
        <v>23.33</v>
      </c>
      <c r="R402" s="186">
        <f t="shared" si="14"/>
        <v>0.6998999999999999</v>
      </c>
      <c r="S402" s="160">
        <f>R402</f>
        <v>0.6998999999999999</v>
      </c>
    </row>
    <row r="403" spans="1:20" ht="26.25" customHeight="1">
      <c r="A403" s="84"/>
      <c r="B403" s="78" t="s">
        <v>47</v>
      </c>
      <c r="C403" s="85"/>
      <c r="D403" s="85"/>
      <c r="E403" s="85"/>
      <c r="F403" s="85"/>
      <c r="G403" s="80">
        <f>SUM(H375:H402)</f>
        <v>9.98</v>
      </c>
      <c r="H403" s="80">
        <f>SUM(H375:H402)</f>
        <v>9.98</v>
      </c>
      <c r="I403" s="80">
        <f>SUM(I375:I402)</f>
        <v>98.24999999999999</v>
      </c>
      <c r="J403" s="398">
        <f>SUM(J375:K402)</f>
        <v>519.8499999999999</v>
      </c>
      <c r="K403" s="398"/>
      <c r="L403" s="80">
        <v>0.42</v>
      </c>
      <c r="M403" s="80">
        <v>0.26</v>
      </c>
      <c r="N403" s="118" t="s">
        <v>497</v>
      </c>
      <c r="O403" s="80">
        <v>108.18</v>
      </c>
      <c r="P403" s="118" t="s">
        <v>470</v>
      </c>
      <c r="Q403" s="161"/>
      <c r="R403" s="105">
        <f t="shared" si="14"/>
        <v>0</v>
      </c>
      <c r="S403" s="160">
        <f>S383+S394+S400+S401+S402</f>
        <v>22.836399999999994</v>
      </c>
      <c r="T403" s="3"/>
    </row>
    <row r="404" spans="1:20" ht="13.5" customHeight="1">
      <c r="A404" s="7"/>
      <c r="B404" s="255" t="s">
        <v>53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256"/>
      <c r="R404" s="254"/>
      <c r="S404" s="137"/>
      <c r="T404" s="3"/>
    </row>
    <row r="405" spans="1:20" ht="15">
      <c r="A405" s="99">
        <v>14.57</v>
      </c>
      <c r="B405" s="324" t="s">
        <v>541</v>
      </c>
      <c r="C405" s="99">
        <v>70</v>
      </c>
      <c r="D405" s="221" t="s">
        <v>67</v>
      </c>
      <c r="E405" s="159">
        <v>32</v>
      </c>
      <c r="F405" s="159">
        <v>32</v>
      </c>
      <c r="G405" s="309"/>
      <c r="H405" s="309"/>
      <c r="I405" s="309"/>
      <c r="J405" s="315"/>
      <c r="K405" s="316"/>
      <c r="L405" s="309"/>
      <c r="M405" s="309"/>
      <c r="N405" s="309"/>
      <c r="O405" s="309"/>
      <c r="P405" s="309"/>
      <c r="Q405" s="148">
        <v>27</v>
      </c>
      <c r="R405" s="229">
        <v>0.86</v>
      </c>
      <c r="S405" s="124"/>
      <c r="T405" s="3"/>
    </row>
    <row r="406" spans="1:20" ht="15">
      <c r="A406" s="34"/>
      <c r="B406" s="325"/>
      <c r="C406" s="34"/>
      <c r="D406" s="221" t="s">
        <v>555</v>
      </c>
      <c r="E406" s="159">
        <v>2.2</v>
      </c>
      <c r="F406" s="159">
        <v>2.2</v>
      </c>
      <c r="G406" s="310"/>
      <c r="H406" s="310"/>
      <c r="I406" s="310"/>
      <c r="J406" s="317"/>
      <c r="K406" s="318"/>
      <c r="L406" s="310"/>
      <c r="M406" s="310"/>
      <c r="N406" s="310"/>
      <c r="O406" s="310"/>
      <c r="P406" s="310"/>
      <c r="Q406" s="148">
        <v>27</v>
      </c>
      <c r="R406" s="229">
        <v>0.06</v>
      </c>
      <c r="S406" s="124"/>
      <c r="T406" s="3"/>
    </row>
    <row r="407" spans="1:20" ht="15">
      <c r="A407" s="34"/>
      <c r="B407" s="325"/>
      <c r="C407" s="34"/>
      <c r="D407" s="221" t="s">
        <v>33</v>
      </c>
      <c r="E407" s="159">
        <v>10</v>
      </c>
      <c r="F407" s="159">
        <v>10</v>
      </c>
      <c r="G407" s="310"/>
      <c r="H407" s="310"/>
      <c r="I407" s="310"/>
      <c r="J407" s="317"/>
      <c r="K407" s="318"/>
      <c r="L407" s="310"/>
      <c r="M407" s="310"/>
      <c r="N407" s="310"/>
      <c r="O407" s="310"/>
      <c r="P407" s="310"/>
      <c r="Q407" s="148">
        <v>49</v>
      </c>
      <c r="R407" s="229">
        <v>0.49</v>
      </c>
      <c r="S407" s="48"/>
      <c r="T407" s="3"/>
    </row>
    <row r="408" spans="1:20" ht="15">
      <c r="A408" s="34"/>
      <c r="B408" s="34"/>
      <c r="C408" s="34"/>
      <c r="D408" s="221" t="s">
        <v>556</v>
      </c>
      <c r="E408" s="159">
        <v>2.2</v>
      </c>
      <c r="F408" s="159">
        <v>2.2</v>
      </c>
      <c r="G408" s="310"/>
      <c r="H408" s="310"/>
      <c r="I408" s="310"/>
      <c r="J408" s="317"/>
      <c r="K408" s="318"/>
      <c r="L408" s="310"/>
      <c r="M408" s="310"/>
      <c r="N408" s="310"/>
      <c r="O408" s="310"/>
      <c r="P408" s="310"/>
      <c r="Q408" s="148">
        <v>49</v>
      </c>
      <c r="R408" s="229">
        <v>0.11</v>
      </c>
      <c r="S408" s="48"/>
      <c r="T408" s="3"/>
    </row>
    <row r="409" spans="1:20" ht="15">
      <c r="A409" s="34"/>
      <c r="B409" s="34"/>
      <c r="C409" s="34"/>
      <c r="D409" s="221" t="s">
        <v>69</v>
      </c>
      <c r="E409" s="159">
        <v>6.2</v>
      </c>
      <c r="F409" s="159">
        <v>6.2</v>
      </c>
      <c r="G409" s="310"/>
      <c r="H409" s="310"/>
      <c r="I409" s="310"/>
      <c r="J409" s="317"/>
      <c r="K409" s="318"/>
      <c r="L409" s="310"/>
      <c r="M409" s="310"/>
      <c r="N409" s="310"/>
      <c r="O409" s="310"/>
      <c r="P409" s="310"/>
      <c r="Q409" s="148">
        <v>355</v>
      </c>
      <c r="R409" s="229">
        <v>2.2</v>
      </c>
      <c r="S409" s="48"/>
      <c r="T409" s="3"/>
    </row>
    <row r="410" spans="1:20" ht="15">
      <c r="A410" s="34"/>
      <c r="B410" s="34"/>
      <c r="C410" s="34"/>
      <c r="D410" s="221" t="s">
        <v>31</v>
      </c>
      <c r="E410" s="159">
        <v>14.3</v>
      </c>
      <c r="F410" s="159">
        <v>14.3</v>
      </c>
      <c r="G410" s="310"/>
      <c r="H410" s="310"/>
      <c r="I410" s="310"/>
      <c r="J410" s="317"/>
      <c r="K410" s="318"/>
      <c r="L410" s="310"/>
      <c r="M410" s="310"/>
      <c r="N410" s="310"/>
      <c r="O410" s="310"/>
      <c r="P410" s="310"/>
      <c r="Q410" s="148"/>
      <c r="R410" s="229"/>
      <c r="S410" s="48"/>
      <c r="T410" s="3"/>
    </row>
    <row r="411" spans="1:20" ht="15">
      <c r="A411" s="34"/>
      <c r="B411" s="34"/>
      <c r="C411" s="34"/>
      <c r="D411" s="221" t="s">
        <v>60</v>
      </c>
      <c r="E411" s="159">
        <v>3.5</v>
      </c>
      <c r="F411" s="159">
        <v>3.5</v>
      </c>
      <c r="G411" s="310"/>
      <c r="H411" s="310"/>
      <c r="I411" s="310"/>
      <c r="J411" s="317"/>
      <c r="K411" s="318"/>
      <c r="L411" s="310"/>
      <c r="M411" s="310"/>
      <c r="N411" s="310"/>
      <c r="O411" s="310"/>
      <c r="P411" s="310"/>
      <c r="Q411" s="148">
        <v>6.5</v>
      </c>
      <c r="R411" s="229">
        <v>0.57</v>
      </c>
      <c r="S411" s="48"/>
      <c r="T411" s="3"/>
    </row>
    <row r="412" spans="1:20" ht="15">
      <c r="A412" s="34"/>
      <c r="B412" s="34"/>
      <c r="C412" s="34"/>
      <c r="D412" s="221" t="s">
        <v>99</v>
      </c>
      <c r="E412" s="159">
        <v>0.4</v>
      </c>
      <c r="F412" s="159">
        <v>0.4</v>
      </c>
      <c r="G412" s="310"/>
      <c r="H412" s="310"/>
      <c r="I412" s="310"/>
      <c r="J412" s="317"/>
      <c r="K412" s="318"/>
      <c r="L412" s="310"/>
      <c r="M412" s="310"/>
      <c r="N412" s="310"/>
      <c r="O412" s="310"/>
      <c r="P412" s="310"/>
      <c r="Q412" s="148">
        <v>13</v>
      </c>
      <c r="R412" s="229">
        <v>0.01</v>
      </c>
      <c r="S412" s="38"/>
      <c r="T412" s="3"/>
    </row>
    <row r="413" spans="1:20" ht="15">
      <c r="A413" s="34"/>
      <c r="B413" s="34"/>
      <c r="C413" s="34"/>
      <c r="D413" s="221" t="s">
        <v>72</v>
      </c>
      <c r="E413" s="159">
        <v>17.2</v>
      </c>
      <c r="F413" s="159">
        <v>17.2</v>
      </c>
      <c r="G413" s="310"/>
      <c r="H413" s="310"/>
      <c r="I413" s="310"/>
      <c r="J413" s="317"/>
      <c r="K413" s="318"/>
      <c r="L413" s="310"/>
      <c r="M413" s="310"/>
      <c r="N413" s="310"/>
      <c r="O413" s="310"/>
      <c r="P413" s="310"/>
      <c r="Q413" s="148"/>
      <c r="R413" s="105"/>
      <c r="S413" s="38"/>
      <c r="T413" s="3"/>
    </row>
    <row r="414" spans="1:20" ht="15">
      <c r="A414" s="34"/>
      <c r="B414" s="34"/>
      <c r="C414" s="34"/>
      <c r="D414" s="221" t="s">
        <v>56</v>
      </c>
      <c r="E414" s="159">
        <v>0.7</v>
      </c>
      <c r="F414" s="159">
        <v>0.7</v>
      </c>
      <c r="G414" s="310"/>
      <c r="H414" s="310"/>
      <c r="I414" s="310"/>
      <c r="J414" s="317"/>
      <c r="K414" s="318"/>
      <c r="L414" s="310"/>
      <c r="M414" s="310"/>
      <c r="N414" s="310"/>
      <c r="O414" s="310"/>
      <c r="P414" s="310"/>
      <c r="Q414" s="148">
        <v>180</v>
      </c>
      <c r="R414" s="229">
        <v>0.13</v>
      </c>
      <c r="S414" s="110"/>
      <c r="T414" s="3"/>
    </row>
    <row r="415" spans="1:20" ht="15">
      <c r="A415" s="48">
        <v>698</v>
      </c>
      <c r="B415" s="49" t="s">
        <v>73</v>
      </c>
      <c r="C415" s="48">
        <v>180</v>
      </c>
      <c r="D415" s="159" t="s">
        <v>73</v>
      </c>
      <c r="E415" s="159">
        <v>185.4</v>
      </c>
      <c r="F415" s="159">
        <v>180</v>
      </c>
      <c r="G415" s="159">
        <v>5.4</v>
      </c>
      <c r="H415" s="159">
        <v>10.8</v>
      </c>
      <c r="I415" s="177">
        <v>7.38</v>
      </c>
      <c r="J415" s="339">
        <v>153</v>
      </c>
      <c r="K415" s="338"/>
      <c r="L415" s="48" t="s">
        <v>116</v>
      </c>
      <c r="M415" s="48" t="s">
        <v>144</v>
      </c>
      <c r="N415" s="48" t="s">
        <v>145</v>
      </c>
      <c r="O415" s="48" t="s">
        <v>146</v>
      </c>
      <c r="P415" s="48" t="s">
        <v>132</v>
      </c>
      <c r="Q415" s="148">
        <v>51</v>
      </c>
      <c r="R415" s="105">
        <f>Q415/1000*E415</f>
        <v>9.4554</v>
      </c>
      <c r="S415" s="160">
        <f>R415</f>
        <v>9.4554</v>
      </c>
      <c r="T415" s="3"/>
    </row>
    <row r="416" spans="1:20" ht="15">
      <c r="A416" s="84"/>
      <c r="B416" s="78" t="s">
        <v>47</v>
      </c>
      <c r="C416" s="85"/>
      <c r="D416" s="85"/>
      <c r="E416" s="85"/>
      <c r="F416" s="85"/>
      <c r="G416" s="81">
        <v>5.4</v>
      </c>
      <c r="H416" s="81">
        <f>SUM(H405:H415)</f>
        <v>10.8</v>
      </c>
      <c r="I416" s="81">
        <f>SUM(I405:I415)</f>
        <v>7.38</v>
      </c>
      <c r="J416" s="398">
        <f>SUM(J405:K415)</f>
        <v>153</v>
      </c>
      <c r="K416" s="398"/>
      <c r="L416" s="80" t="s">
        <v>131</v>
      </c>
      <c r="M416" s="80" t="s">
        <v>316</v>
      </c>
      <c r="N416" s="80" t="s">
        <v>287</v>
      </c>
      <c r="O416" s="80">
        <v>281.12</v>
      </c>
      <c r="P416" s="118" t="s">
        <v>351</v>
      </c>
      <c r="Q416" s="148"/>
      <c r="R416" s="105"/>
      <c r="S416" s="160">
        <f>S414+S415</f>
        <v>9.4554</v>
      </c>
      <c r="T416" s="3"/>
    </row>
    <row r="417" spans="1:20" ht="15">
      <c r="A417" s="84"/>
      <c r="B417" s="117" t="s">
        <v>57</v>
      </c>
      <c r="C417" s="85"/>
      <c r="D417" s="85"/>
      <c r="E417" s="85"/>
      <c r="F417" s="85"/>
      <c r="G417" s="80">
        <f>SUM(G370+G372+G403+G416)</f>
        <v>31.92</v>
      </c>
      <c r="H417" s="80">
        <f>SUM(H370+H372+H403+H416)</f>
        <v>51.78999999999999</v>
      </c>
      <c r="I417" s="81">
        <v>183.11</v>
      </c>
      <c r="J417" s="398">
        <f>SUM(J370+J372+J403+J416)</f>
        <v>1193.6499999999999</v>
      </c>
      <c r="K417" s="398"/>
      <c r="L417" s="80">
        <v>0.68</v>
      </c>
      <c r="M417" s="118" t="s">
        <v>391</v>
      </c>
      <c r="N417" s="80">
        <v>69.5</v>
      </c>
      <c r="O417" s="80">
        <v>550.25</v>
      </c>
      <c r="P417" s="118" t="s">
        <v>471</v>
      </c>
      <c r="Q417" s="148"/>
      <c r="R417" s="105"/>
      <c r="S417" s="160"/>
      <c r="T417" s="3"/>
    </row>
    <row r="418" spans="1:20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16"/>
      <c r="R418" s="17"/>
      <c r="S418" s="3"/>
      <c r="T418" s="3"/>
    </row>
    <row r="419" spans="1:20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16"/>
      <c r="R419" s="17"/>
      <c r="S419" s="3"/>
      <c r="T419" s="3"/>
    </row>
    <row r="420" spans="1:20" ht="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3"/>
    </row>
    <row r="421" spans="1:20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3"/>
    </row>
    <row r="422" spans="1:20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3"/>
    </row>
    <row r="423" spans="1:20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3"/>
    </row>
    <row r="424" spans="1:20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3"/>
    </row>
    <row r="425" spans="1:20" ht="30" customHeight="1">
      <c r="A425" s="3"/>
      <c r="B425" s="286" t="s">
        <v>288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">
      <c r="A426" s="27" t="s">
        <v>0</v>
      </c>
      <c r="B426" s="27" t="s">
        <v>1</v>
      </c>
      <c r="C426" s="27" t="s">
        <v>3</v>
      </c>
      <c r="D426" s="27" t="s">
        <v>5</v>
      </c>
      <c r="E426" s="331" t="s">
        <v>3</v>
      </c>
      <c r="F426" s="395"/>
      <c r="G426" s="381" t="s">
        <v>26</v>
      </c>
      <c r="H426" s="382"/>
      <c r="I426" s="382"/>
      <c r="J426" s="170" t="s">
        <v>11</v>
      </c>
      <c r="K426" s="171"/>
      <c r="L426" s="331" t="s">
        <v>13</v>
      </c>
      <c r="M426" s="395"/>
      <c r="N426" s="395"/>
      <c r="O426" s="381" t="s">
        <v>24</v>
      </c>
      <c r="P426" s="382"/>
      <c r="Q426" s="33" t="s">
        <v>19</v>
      </c>
      <c r="R426" s="33" t="s">
        <v>21</v>
      </c>
      <c r="S426" s="33" t="s">
        <v>21</v>
      </c>
      <c r="T426" s="3"/>
    </row>
    <row r="427" spans="1:20" ht="15">
      <c r="A427" s="34"/>
      <c r="B427" s="35" t="s">
        <v>2</v>
      </c>
      <c r="C427" s="35" t="s">
        <v>4</v>
      </c>
      <c r="D427" s="34"/>
      <c r="E427" s="27" t="s">
        <v>6</v>
      </c>
      <c r="F427" s="27" t="s">
        <v>7</v>
      </c>
      <c r="G427" s="391" t="s">
        <v>27</v>
      </c>
      <c r="H427" s="391"/>
      <c r="I427" s="391"/>
      <c r="J427" s="172" t="s">
        <v>12</v>
      </c>
      <c r="K427" s="173"/>
      <c r="L427" s="333" t="s">
        <v>14</v>
      </c>
      <c r="M427" s="373" t="s">
        <v>15</v>
      </c>
      <c r="N427" s="373" t="s">
        <v>16</v>
      </c>
      <c r="O427" s="396" t="s">
        <v>25</v>
      </c>
      <c r="P427" s="396"/>
      <c r="Q427" s="37" t="s">
        <v>20</v>
      </c>
      <c r="R427" s="37" t="s">
        <v>22</v>
      </c>
      <c r="S427" s="37" t="s">
        <v>23</v>
      </c>
      <c r="T427" s="3"/>
    </row>
    <row r="428" spans="1:20" ht="15">
      <c r="A428" s="38"/>
      <c r="B428" s="38"/>
      <c r="C428" s="38"/>
      <c r="D428" s="38"/>
      <c r="E428" s="38"/>
      <c r="F428" s="38"/>
      <c r="G428" s="39" t="s">
        <v>8</v>
      </c>
      <c r="H428" s="39" t="s">
        <v>9</v>
      </c>
      <c r="I428" s="39" t="s">
        <v>10</v>
      </c>
      <c r="J428" s="40"/>
      <c r="K428" s="41"/>
      <c r="L428" s="334"/>
      <c r="M428" s="374"/>
      <c r="N428" s="374"/>
      <c r="O428" s="39" t="s">
        <v>17</v>
      </c>
      <c r="P428" s="39" t="s">
        <v>18</v>
      </c>
      <c r="Q428" s="38"/>
      <c r="R428" s="38"/>
      <c r="S428" s="38"/>
      <c r="T428" s="3"/>
    </row>
    <row r="429" spans="1:20" ht="15">
      <c r="A429" s="28" t="s">
        <v>35</v>
      </c>
      <c r="B429" s="29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257"/>
      <c r="S429" s="54"/>
      <c r="T429" s="3"/>
    </row>
    <row r="430" spans="1:20" ht="15">
      <c r="A430" s="99">
        <v>311</v>
      </c>
      <c r="B430" s="45" t="s">
        <v>409</v>
      </c>
      <c r="C430" s="45">
        <v>200</v>
      </c>
      <c r="D430" s="48" t="s">
        <v>461</v>
      </c>
      <c r="E430" s="48">
        <v>40</v>
      </c>
      <c r="F430" s="48">
        <v>40</v>
      </c>
      <c r="G430" s="341">
        <v>4.4</v>
      </c>
      <c r="H430" s="341">
        <v>3.2</v>
      </c>
      <c r="I430" s="309">
        <v>25.4</v>
      </c>
      <c r="J430" s="315">
        <v>208</v>
      </c>
      <c r="K430" s="316"/>
      <c r="L430" s="309">
        <v>0.16</v>
      </c>
      <c r="M430" s="309">
        <v>0.08</v>
      </c>
      <c r="N430" s="309">
        <v>0</v>
      </c>
      <c r="O430" s="309">
        <v>16.6</v>
      </c>
      <c r="P430" s="309">
        <v>1.8</v>
      </c>
      <c r="Q430" s="148">
        <v>34</v>
      </c>
      <c r="R430" s="148">
        <f>Q430/1000*E430</f>
        <v>1.36</v>
      </c>
      <c r="S430" s="48"/>
      <c r="T430" s="3"/>
    </row>
    <row r="431" spans="1:20" ht="15">
      <c r="A431" s="34"/>
      <c r="B431" s="62" t="s">
        <v>460</v>
      </c>
      <c r="C431" s="62"/>
      <c r="D431" s="48" t="s">
        <v>31</v>
      </c>
      <c r="E431" s="48">
        <v>100</v>
      </c>
      <c r="F431" s="48">
        <v>100</v>
      </c>
      <c r="G431" s="322"/>
      <c r="H431" s="322"/>
      <c r="I431" s="310"/>
      <c r="J431" s="317"/>
      <c r="K431" s="318"/>
      <c r="L431" s="310"/>
      <c r="M431" s="310"/>
      <c r="N431" s="310"/>
      <c r="O431" s="310"/>
      <c r="P431" s="310"/>
      <c r="Q431" s="148">
        <v>49</v>
      </c>
      <c r="R431" s="148">
        <f>Q431/1000*E431</f>
        <v>4.9</v>
      </c>
      <c r="S431" s="48"/>
      <c r="T431" s="3"/>
    </row>
    <row r="432" spans="1:20" ht="15">
      <c r="A432" s="34"/>
      <c r="B432" s="62" t="s">
        <v>389</v>
      </c>
      <c r="C432" s="62"/>
      <c r="D432" s="48" t="s">
        <v>32</v>
      </c>
      <c r="E432" s="48">
        <v>74.9</v>
      </c>
      <c r="F432" s="48">
        <v>74.9</v>
      </c>
      <c r="G432" s="322"/>
      <c r="H432" s="322"/>
      <c r="I432" s="310"/>
      <c r="J432" s="317"/>
      <c r="K432" s="318"/>
      <c r="L432" s="310"/>
      <c r="M432" s="310"/>
      <c r="N432" s="310"/>
      <c r="O432" s="310"/>
      <c r="P432" s="310"/>
      <c r="Q432" s="148"/>
      <c r="R432" s="148">
        <f>Q432/1000*E432</f>
        <v>0</v>
      </c>
      <c r="S432" s="48"/>
      <c r="T432" s="3"/>
    </row>
    <row r="433" spans="1:20" ht="15">
      <c r="A433" s="34"/>
      <c r="B433" s="62"/>
      <c r="C433" s="62"/>
      <c r="D433" s="48" t="s">
        <v>33</v>
      </c>
      <c r="E433" s="48">
        <v>20</v>
      </c>
      <c r="F433" s="48">
        <v>20</v>
      </c>
      <c r="G433" s="322"/>
      <c r="H433" s="322"/>
      <c r="I433" s="310"/>
      <c r="J433" s="317"/>
      <c r="K433" s="318"/>
      <c r="L433" s="310"/>
      <c r="M433" s="310"/>
      <c r="N433" s="310"/>
      <c r="O433" s="310"/>
      <c r="P433" s="310"/>
      <c r="Q433" s="148">
        <v>49</v>
      </c>
      <c r="R433" s="148">
        <f>Q433/1000*E433</f>
        <v>0.98</v>
      </c>
      <c r="S433" s="148"/>
      <c r="T433" s="3"/>
    </row>
    <row r="434" spans="1:20" ht="15">
      <c r="A434" s="38"/>
      <c r="B434" s="66"/>
      <c r="C434" s="66"/>
      <c r="D434" s="48" t="s">
        <v>109</v>
      </c>
      <c r="E434" s="48" t="s">
        <v>109</v>
      </c>
      <c r="F434" s="48" t="s">
        <v>109</v>
      </c>
      <c r="G434" s="323"/>
      <c r="H434" s="323"/>
      <c r="I434" s="311"/>
      <c r="J434" s="319"/>
      <c r="K434" s="320"/>
      <c r="L434" s="311"/>
      <c r="M434" s="311"/>
      <c r="N434" s="311"/>
      <c r="O434" s="311"/>
      <c r="P434" s="311"/>
      <c r="Q434" s="148" t="s">
        <v>109</v>
      </c>
      <c r="R434" s="148" t="s">
        <v>109</v>
      </c>
      <c r="S434" s="160">
        <f>R430+R431+R432+R433</f>
        <v>7.24</v>
      </c>
      <c r="T434" s="3"/>
    </row>
    <row r="435" spans="1:20" ht="15">
      <c r="A435" s="58">
        <v>3</v>
      </c>
      <c r="B435" s="45" t="s">
        <v>446</v>
      </c>
      <c r="C435" s="45">
        <v>50</v>
      </c>
      <c r="D435" s="288" t="s">
        <v>70</v>
      </c>
      <c r="E435" s="49">
        <v>30</v>
      </c>
      <c r="F435" s="49">
        <v>30</v>
      </c>
      <c r="G435" s="58"/>
      <c r="H435" s="58"/>
      <c r="I435" s="58"/>
      <c r="J435" s="309"/>
      <c r="K435" s="309"/>
      <c r="L435" s="309" t="s">
        <v>115</v>
      </c>
      <c r="M435" s="309" t="s">
        <v>123</v>
      </c>
      <c r="N435" s="309" t="s">
        <v>157</v>
      </c>
      <c r="O435" s="309" t="s">
        <v>158</v>
      </c>
      <c r="P435" s="309" t="s">
        <v>159</v>
      </c>
      <c r="Q435" s="50">
        <v>23.33</v>
      </c>
      <c r="R435" s="60">
        <f>Q435/1000*E435</f>
        <v>0.6998999999999999</v>
      </c>
      <c r="S435" s="49"/>
      <c r="T435" s="3"/>
    </row>
    <row r="436" spans="1:28" ht="15">
      <c r="A436" s="61"/>
      <c r="B436" s="62" t="s">
        <v>447</v>
      </c>
      <c r="C436" s="61"/>
      <c r="D436" s="288" t="s">
        <v>69</v>
      </c>
      <c r="E436" s="49">
        <v>5</v>
      </c>
      <c r="F436" s="49">
        <v>5</v>
      </c>
      <c r="G436" s="61"/>
      <c r="H436" s="61"/>
      <c r="I436" s="61"/>
      <c r="J436" s="310"/>
      <c r="K436" s="310"/>
      <c r="L436" s="310"/>
      <c r="M436" s="310"/>
      <c r="N436" s="310"/>
      <c r="O436" s="310"/>
      <c r="P436" s="310"/>
      <c r="Q436" s="63">
        <v>355</v>
      </c>
      <c r="R436" s="60">
        <f>Q436/1000*E436</f>
        <v>1.775</v>
      </c>
      <c r="S436" s="64" t="s">
        <v>109</v>
      </c>
      <c r="T436" s="14"/>
      <c r="U436" s="5"/>
      <c r="V436" s="5"/>
      <c r="W436" s="5"/>
      <c r="X436" s="5"/>
      <c r="Y436" s="5"/>
      <c r="Z436" s="5"/>
      <c r="AA436" s="5"/>
      <c r="AB436" s="5"/>
    </row>
    <row r="437" spans="1:20" ht="15">
      <c r="A437" s="65"/>
      <c r="B437" s="65"/>
      <c r="C437" s="65"/>
      <c r="D437" s="288" t="s">
        <v>156</v>
      </c>
      <c r="E437" s="49">
        <v>16</v>
      </c>
      <c r="F437" s="49">
        <v>15</v>
      </c>
      <c r="G437" s="65">
        <v>6.7</v>
      </c>
      <c r="H437" s="65">
        <v>11.2</v>
      </c>
      <c r="I437" s="65">
        <v>10.4</v>
      </c>
      <c r="J437" s="311">
        <v>175.7</v>
      </c>
      <c r="K437" s="311"/>
      <c r="L437" s="311"/>
      <c r="M437" s="311"/>
      <c r="N437" s="311"/>
      <c r="O437" s="311"/>
      <c r="P437" s="311"/>
      <c r="Q437" s="63">
        <v>375</v>
      </c>
      <c r="R437" s="60">
        <f>Q437/1000*E437</f>
        <v>6</v>
      </c>
      <c r="S437" s="67">
        <f>R435+R436+R437</f>
        <v>8.4749</v>
      </c>
      <c r="T437" s="3"/>
    </row>
    <row r="438" spans="1:20" ht="15">
      <c r="A438" s="99" t="s">
        <v>289</v>
      </c>
      <c r="B438" s="45" t="s">
        <v>290</v>
      </c>
      <c r="C438" s="45">
        <v>180</v>
      </c>
      <c r="D438" s="48" t="s">
        <v>38</v>
      </c>
      <c r="E438" s="48">
        <v>0.3</v>
      </c>
      <c r="F438" s="48">
        <v>0.3</v>
      </c>
      <c r="G438" s="309">
        <v>0.18</v>
      </c>
      <c r="H438" s="309">
        <v>0</v>
      </c>
      <c r="I438" s="309">
        <v>13.5</v>
      </c>
      <c r="J438" s="315">
        <v>52.2</v>
      </c>
      <c r="K438" s="316"/>
      <c r="L438" s="309">
        <v>0</v>
      </c>
      <c r="M438" s="309">
        <v>0</v>
      </c>
      <c r="N438" s="309">
        <v>0</v>
      </c>
      <c r="O438" s="309" t="s">
        <v>195</v>
      </c>
      <c r="P438" s="309" t="s">
        <v>116</v>
      </c>
      <c r="Q438" s="148">
        <v>420</v>
      </c>
      <c r="R438" s="148">
        <f>Q438/1000*E438</f>
        <v>0.126</v>
      </c>
      <c r="S438" s="80"/>
      <c r="T438" s="3"/>
    </row>
    <row r="439" spans="1:20" ht="15">
      <c r="A439" s="34">
        <v>684</v>
      </c>
      <c r="B439" s="62"/>
      <c r="C439" s="62"/>
      <c r="D439" s="48" t="s">
        <v>32</v>
      </c>
      <c r="E439" s="48">
        <v>180</v>
      </c>
      <c r="F439" s="48">
        <v>180</v>
      </c>
      <c r="G439" s="310"/>
      <c r="H439" s="310"/>
      <c r="I439" s="310"/>
      <c r="J439" s="317"/>
      <c r="K439" s="318"/>
      <c r="L439" s="310"/>
      <c r="M439" s="310"/>
      <c r="N439" s="310"/>
      <c r="O439" s="310"/>
      <c r="P439" s="310"/>
      <c r="Q439" s="148"/>
      <c r="R439" s="148">
        <f>Q439/1000*E439</f>
        <v>0</v>
      </c>
      <c r="S439" s="80"/>
      <c r="T439" s="3"/>
    </row>
    <row r="440" spans="1:20" ht="15">
      <c r="A440" s="38"/>
      <c r="B440" s="66"/>
      <c r="C440" s="66"/>
      <c r="D440" s="48" t="s">
        <v>33</v>
      </c>
      <c r="E440" s="123">
        <v>13.5</v>
      </c>
      <c r="F440" s="123">
        <v>13.5</v>
      </c>
      <c r="G440" s="311"/>
      <c r="H440" s="311"/>
      <c r="I440" s="311"/>
      <c r="J440" s="319"/>
      <c r="K440" s="320"/>
      <c r="L440" s="311"/>
      <c r="M440" s="311"/>
      <c r="N440" s="311"/>
      <c r="O440" s="311"/>
      <c r="P440" s="311"/>
      <c r="Q440" s="148">
        <v>49</v>
      </c>
      <c r="R440" s="148">
        <f>Q440/1000*E440</f>
        <v>0.6615</v>
      </c>
      <c r="S440" s="160">
        <f>R438+R439+R440</f>
        <v>0.7875</v>
      </c>
      <c r="T440" s="3"/>
    </row>
    <row r="441" spans="1:20" ht="15">
      <c r="A441" s="84"/>
      <c r="B441" s="78" t="s">
        <v>47</v>
      </c>
      <c r="C441" s="85"/>
      <c r="D441" s="85"/>
      <c r="E441" s="85"/>
      <c r="F441" s="85"/>
      <c r="G441" s="81">
        <v>6.12</v>
      </c>
      <c r="H441" s="80">
        <f>SUM(H430:H440)</f>
        <v>14.399999999999999</v>
      </c>
      <c r="I441" s="80">
        <f>SUM(I430:I440)</f>
        <v>49.3</v>
      </c>
      <c r="J441" s="331">
        <f>SUM(J430:K440)</f>
        <v>435.9</v>
      </c>
      <c r="K441" s="332"/>
      <c r="L441" s="80">
        <v>0.21</v>
      </c>
      <c r="M441" s="80">
        <v>0.11</v>
      </c>
      <c r="N441" s="80">
        <v>0</v>
      </c>
      <c r="O441" s="80">
        <v>26.87</v>
      </c>
      <c r="P441" s="118" t="s">
        <v>410</v>
      </c>
      <c r="Q441" s="215"/>
      <c r="R441" s="148"/>
      <c r="S441" s="160">
        <f>S434+S440</f>
        <v>8.0275</v>
      </c>
      <c r="T441" s="3"/>
    </row>
    <row r="442" spans="1:20" ht="15">
      <c r="A442" s="84"/>
      <c r="B442" s="86" t="s">
        <v>79</v>
      </c>
      <c r="C442" s="85"/>
      <c r="D442" s="85"/>
      <c r="E442" s="85"/>
      <c r="F442" s="85"/>
      <c r="G442" s="142"/>
      <c r="H442" s="86"/>
      <c r="I442" s="86"/>
      <c r="J442" s="29"/>
      <c r="K442" s="29"/>
      <c r="L442" s="86"/>
      <c r="M442" s="86"/>
      <c r="N442" s="86"/>
      <c r="O442" s="86"/>
      <c r="P442" s="142"/>
      <c r="Q442" s="215"/>
      <c r="R442" s="148"/>
      <c r="S442" s="247"/>
      <c r="T442" s="3"/>
    </row>
    <row r="443" spans="1:20" ht="15">
      <c r="A443" s="84">
        <v>698</v>
      </c>
      <c r="B443" s="49" t="s">
        <v>516</v>
      </c>
      <c r="C443" s="49">
        <v>100</v>
      </c>
      <c r="D443" s="48" t="s">
        <v>516</v>
      </c>
      <c r="E443" s="48">
        <v>100</v>
      </c>
      <c r="F443" s="48">
        <v>100</v>
      </c>
      <c r="G443" s="118" t="s">
        <v>250</v>
      </c>
      <c r="H443" s="80">
        <v>3.2</v>
      </c>
      <c r="I443" s="80">
        <v>4.2</v>
      </c>
      <c r="J443" s="80">
        <v>58.5</v>
      </c>
      <c r="K443" s="80"/>
      <c r="L443" s="80">
        <v>0</v>
      </c>
      <c r="M443" s="80">
        <v>0.11</v>
      </c>
      <c r="N443" s="80">
        <v>0.27</v>
      </c>
      <c r="O443" s="80">
        <v>111</v>
      </c>
      <c r="P443" s="118" t="s">
        <v>177</v>
      </c>
      <c r="Q443" s="215">
        <v>46</v>
      </c>
      <c r="R443" s="148">
        <f>Q443/1000*E443</f>
        <v>4.6</v>
      </c>
      <c r="S443" s="258">
        <f>R443</f>
        <v>4.6</v>
      </c>
      <c r="T443" s="3"/>
    </row>
    <row r="444" spans="1:20" ht="15">
      <c r="A444" s="84"/>
      <c r="B444" s="86" t="s">
        <v>48</v>
      </c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215"/>
      <c r="R444" s="148"/>
      <c r="S444" s="54"/>
      <c r="T444" s="3"/>
    </row>
    <row r="445" spans="1:20" ht="24.75">
      <c r="A445" s="48"/>
      <c r="B445" s="307" t="s">
        <v>560</v>
      </c>
      <c r="C445" s="98">
        <v>60</v>
      </c>
      <c r="D445" s="48" t="s">
        <v>561</v>
      </c>
      <c r="E445" s="85">
        <v>60</v>
      </c>
      <c r="F445" s="48">
        <v>60</v>
      </c>
      <c r="G445" s="99">
        <v>0.66</v>
      </c>
      <c r="H445" s="99">
        <v>0.12</v>
      </c>
      <c r="I445" s="99">
        <v>2.28</v>
      </c>
      <c r="J445" s="68">
        <v>59.4</v>
      </c>
      <c r="K445" s="69"/>
      <c r="L445" s="48">
        <v>0.09</v>
      </c>
      <c r="M445" s="98">
        <v>0.102</v>
      </c>
      <c r="N445" s="48">
        <v>2.7</v>
      </c>
      <c r="O445" s="98">
        <v>12</v>
      </c>
      <c r="P445" s="48">
        <v>1.38</v>
      </c>
      <c r="Q445" s="85"/>
      <c r="R445" s="51"/>
      <c r="S445" s="71"/>
      <c r="T445" s="3"/>
    </row>
    <row r="446" spans="1:20" ht="15">
      <c r="A446" s="99">
        <v>140</v>
      </c>
      <c r="B446" s="45" t="s">
        <v>107</v>
      </c>
      <c r="C446" s="45">
        <v>250</v>
      </c>
      <c r="D446" s="48" t="s">
        <v>40</v>
      </c>
      <c r="E446" s="48">
        <v>100</v>
      </c>
      <c r="F446" s="48">
        <v>75</v>
      </c>
      <c r="G446" s="341">
        <v>2.9</v>
      </c>
      <c r="H446" s="341">
        <v>2.5</v>
      </c>
      <c r="I446" s="309">
        <v>21</v>
      </c>
      <c r="J446" s="315">
        <v>120</v>
      </c>
      <c r="K446" s="316"/>
      <c r="L446" s="321" t="s">
        <v>335</v>
      </c>
      <c r="M446" s="309" t="s">
        <v>130</v>
      </c>
      <c r="N446" s="321" t="s">
        <v>182</v>
      </c>
      <c r="O446" s="309" t="s">
        <v>336</v>
      </c>
      <c r="P446" s="309" t="s">
        <v>337</v>
      </c>
      <c r="Q446" s="148">
        <v>28</v>
      </c>
      <c r="R446" s="148">
        <f aca="true" t="shared" si="15" ref="R446:R465">Q446/1000*E446</f>
        <v>2.8000000000000003</v>
      </c>
      <c r="S446" s="80"/>
      <c r="T446" s="3"/>
    </row>
    <row r="447" spans="1:20" ht="15">
      <c r="A447" s="34"/>
      <c r="B447" s="62" t="s">
        <v>332</v>
      </c>
      <c r="C447" s="62"/>
      <c r="D447" s="48" t="s">
        <v>333</v>
      </c>
      <c r="E447" s="48">
        <v>10</v>
      </c>
      <c r="F447" s="48">
        <v>10</v>
      </c>
      <c r="G447" s="322"/>
      <c r="H447" s="322"/>
      <c r="I447" s="310"/>
      <c r="J447" s="317"/>
      <c r="K447" s="318"/>
      <c r="L447" s="322"/>
      <c r="M447" s="310"/>
      <c r="N447" s="322"/>
      <c r="O447" s="310"/>
      <c r="P447" s="310"/>
      <c r="Q447" s="148">
        <v>34</v>
      </c>
      <c r="R447" s="148">
        <f t="shared" si="15"/>
        <v>0.34</v>
      </c>
      <c r="S447" s="80"/>
      <c r="T447" s="3"/>
    </row>
    <row r="448" spans="1:20" ht="15">
      <c r="A448" s="34"/>
      <c r="B448" s="62" t="s">
        <v>90</v>
      </c>
      <c r="C448" s="62"/>
      <c r="D448" s="48" t="s">
        <v>334</v>
      </c>
      <c r="E448" s="48"/>
      <c r="F448" s="48"/>
      <c r="G448" s="322"/>
      <c r="H448" s="322"/>
      <c r="I448" s="310"/>
      <c r="J448" s="317"/>
      <c r="K448" s="318"/>
      <c r="L448" s="322"/>
      <c r="M448" s="310"/>
      <c r="N448" s="322"/>
      <c r="O448" s="310"/>
      <c r="P448" s="310"/>
      <c r="Q448" s="148"/>
      <c r="R448" s="148">
        <f t="shared" si="15"/>
        <v>0</v>
      </c>
      <c r="S448" s="80"/>
      <c r="T448" s="3"/>
    </row>
    <row r="449" spans="1:20" ht="15">
      <c r="A449" s="34"/>
      <c r="B449" s="62"/>
      <c r="C449" s="62"/>
      <c r="D449" s="48" t="s">
        <v>41</v>
      </c>
      <c r="E449" s="48">
        <v>13</v>
      </c>
      <c r="F449" s="48">
        <v>10</v>
      </c>
      <c r="G449" s="322"/>
      <c r="H449" s="322"/>
      <c r="I449" s="310"/>
      <c r="J449" s="317"/>
      <c r="K449" s="318"/>
      <c r="L449" s="322"/>
      <c r="M449" s="310"/>
      <c r="N449" s="322"/>
      <c r="O449" s="310"/>
      <c r="P449" s="310"/>
      <c r="Q449" s="148">
        <v>25</v>
      </c>
      <c r="R449" s="148">
        <f t="shared" si="15"/>
        <v>0.325</v>
      </c>
      <c r="S449" s="80"/>
      <c r="T449" s="3"/>
    </row>
    <row r="450" spans="1:22" ht="15">
      <c r="A450" s="34"/>
      <c r="B450" s="62"/>
      <c r="C450" s="62"/>
      <c r="D450" s="48" t="s">
        <v>63</v>
      </c>
      <c r="E450" s="48">
        <v>12</v>
      </c>
      <c r="F450" s="48">
        <v>10</v>
      </c>
      <c r="G450" s="322"/>
      <c r="H450" s="322"/>
      <c r="I450" s="310"/>
      <c r="J450" s="317"/>
      <c r="K450" s="318"/>
      <c r="L450" s="322"/>
      <c r="M450" s="310"/>
      <c r="N450" s="322"/>
      <c r="O450" s="310"/>
      <c r="P450" s="310"/>
      <c r="Q450" s="148">
        <v>22</v>
      </c>
      <c r="R450" s="148">
        <f t="shared" si="15"/>
        <v>0.264</v>
      </c>
      <c r="S450" s="80"/>
      <c r="T450" s="3"/>
      <c r="U450" s="3"/>
      <c r="V450" s="3"/>
    </row>
    <row r="451" spans="1:22" ht="15">
      <c r="A451" s="34"/>
      <c r="B451" s="62"/>
      <c r="C451" s="62"/>
      <c r="D451" s="48" t="s">
        <v>68</v>
      </c>
      <c r="E451" s="48">
        <v>3</v>
      </c>
      <c r="F451" s="48">
        <v>3</v>
      </c>
      <c r="G451" s="322"/>
      <c r="H451" s="322"/>
      <c r="I451" s="310"/>
      <c r="J451" s="317"/>
      <c r="K451" s="318"/>
      <c r="L451" s="322"/>
      <c r="M451" s="310"/>
      <c r="N451" s="322"/>
      <c r="O451" s="310"/>
      <c r="P451" s="310"/>
      <c r="Q451" s="148">
        <v>355</v>
      </c>
      <c r="R451" s="148">
        <f t="shared" si="15"/>
        <v>1.065</v>
      </c>
      <c r="S451" s="80"/>
      <c r="T451" s="3"/>
      <c r="U451" s="3"/>
      <c r="V451" s="3"/>
    </row>
    <row r="452" spans="1:22" ht="15">
      <c r="A452" s="34"/>
      <c r="B452" s="62"/>
      <c r="C452" s="62"/>
      <c r="D452" s="48" t="s">
        <v>99</v>
      </c>
      <c r="E452" s="126" t="s">
        <v>510</v>
      </c>
      <c r="F452" s="126" t="s">
        <v>510</v>
      </c>
      <c r="G452" s="322"/>
      <c r="H452" s="322"/>
      <c r="I452" s="310"/>
      <c r="J452" s="317"/>
      <c r="K452" s="318"/>
      <c r="L452" s="322"/>
      <c r="M452" s="310"/>
      <c r="N452" s="322"/>
      <c r="O452" s="310"/>
      <c r="P452" s="310"/>
      <c r="Q452" s="148"/>
      <c r="R452" s="148"/>
      <c r="S452" s="80"/>
      <c r="T452" s="3"/>
      <c r="U452" s="3"/>
      <c r="V452" s="3"/>
    </row>
    <row r="453" spans="1:22" ht="15">
      <c r="A453" s="38"/>
      <c r="B453" s="66"/>
      <c r="C453" s="66"/>
      <c r="D453" s="48" t="s">
        <v>102</v>
      </c>
      <c r="E453" s="48">
        <v>190</v>
      </c>
      <c r="F453" s="48">
        <v>190</v>
      </c>
      <c r="G453" s="323"/>
      <c r="H453" s="323"/>
      <c r="I453" s="311"/>
      <c r="J453" s="319"/>
      <c r="K453" s="320"/>
      <c r="L453" s="323"/>
      <c r="M453" s="311"/>
      <c r="N453" s="323"/>
      <c r="O453" s="311"/>
      <c r="P453" s="311"/>
      <c r="Q453" s="148"/>
      <c r="R453" s="148">
        <f t="shared" si="15"/>
        <v>0</v>
      </c>
      <c r="S453" s="160">
        <f>R446+R447+R448+R449+R450+R451+R453</f>
        <v>4.7940000000000005</v>
      </c>
      <c r="T453" s="3"/>
      <c r="U453" s="3"/>
      <c r="V453" s="3"/>
    </row>
    <row r="454" spans="1:22" ht="15">
      <c r="A454" s="99">
        <v>462</v>
      </c>
      <c r="B454" s="45" t="s">
        <v>450</v>
      </c>
      <c r="C454" s="45">
        <v>70</v>
      </c>
      <c r="D454" s="48" t="s">
        <v>43</v>
      </c>
      <c r="E454" s="126">
        <v>60.6</v>
      </c>
      <c r="F454" s="126">
        <v>44.1</v>
      </c>
      <c r="G454" s="321"/>
      <c r="H454" s="321"/>
      <c r="I454" s="321"/>
      <c r="J454" s="315"/>
      <c r="K454" s="316"/>
      <c r="L454" s="309"/>
      <c r="M454" s="309"/>
      <c r="N454" s="321"/>
      <c r="O454" s="321"/>
      <c r="P454" s="321"/>
      <c r="Q454" s="148">
        <v>315</v>
      </c>
      <c r="R454" s="148">
        <f t="shared" si="15"/>
        <v>19.089000000000002</v>
      </c>
      <c r="S454" s="80"/>
      <c r="T454" s="3"/>
      <c r="U454" s="3"/>
      <c r="V454" s="3"/>
    </row>
    <row r="455" spans="1:22" ht="15">
      <c r="A455" s="34"/>
      <c r="B455" s="62"/>
      <c r="C455" s="62"/>
      <c r="D455" s="48" t="s">
        <v>32</v>
      </c>
      <c r="E455" s="126">
        <v>7</v>
      </c>
      <c r="F455" s="126">
        <v>7</v>
      </c>
      <c r="G455" s="322"/>
      <c r="H455" s="322"/>
      <c r="I455" s="322"/>
      <c r="J455" s="317"/>
      <c r="K455" s="318"/>
      <c r="L455" s="310"/>
      <c r="M455" s="310"/>
      <c r="N455" s="322"/>
      <c r="O455" s="322"/>
      <c r="P455" s="322"/>
      <c r="Q455" s="148"/>
      <c r="R455" s="148">
        <f t="shared" si="15"/>
        <v>0</v>
      </c>
      <c r="S455" s="80"/>
      <c r="T455" s="3"/>
      <c r="U455" s="3"/>
      <c r="V455" s="3"/>
    </row>
    <row r="456" spans="1:22" ht="15">
      <c r="A456" s="34"/>
      <c r="B456" s="62"/>
      <c r="C456" s="62"/>
      <c r="D456" s="48" t="s">
        <v>451</v>
      </c>
      <c r="E456" s="126">
        <v>5.8</v>
      </c>
      <c r="F456" s="122">
        <v>5.8</v>
      </c>
      <c r="G456" s="322"/>
      <c r="H456" s="322"/>
      <c r="I456" s="322"/>
      <c r="J456" s="317"/>
      <c r="K456" s="318"/>
      <c r="L456" s="310"/>
      <c r="M456" s="310"/>
      <c r="N456" s="322"/>
      <c r="O456" s="322"/>
      <c r="P456" s="322"/>
      <c r="Q456" s="148">
        <v>62</v>
      </c>
      <c r="R456" s="148">
        <f t="shared" si="15"/>
        <v>0.3596</v>
      </c>
      <c r="S456" s="80"/>
      <c r="T456" s="3"/>
      <c r="U456" s="3"/>
      <c r="V456" s="3"/>
    </row>
    <row r="457" spans="1:22" ht="15">
      <c r="A457" s="34"/>
      <c r="B457" s="62"/>
      <c r="C457" s="62"/>
      <c r="D457" s="48" t="s">
        <v>63</v>
      </c>
      <c r="E457" s="122">
        <v>24.5</v>
      </c>
      <c r="F457" s="122">
        <v>26</v>
      </c>
      <c r="G457" s="322"/>
      <c r="H457" s="322"/>
      <c r="I457" s="322"/>
      <c r="J457" s="317"/>
      <c r="K457" s="318"/>
      <c r="L457" s="310"/>
      <c r="M457" s="310"/>
      <c r="N457" s="322"/>
      <c r="O457" s="322"/>
      <c r="P457" s="322"/>
      <c r="Q457" s="148">
        <v>22</v>
      </c>
      <c r="R457" s="148">
        <f t="shared" si="15"/>
        <v>0.5389999999999999</v>
      </c>
      <c r="S457" s="80"/>
      <c r="T457" s="3"/>
      <c r="U457" s="3"/>
      <c r="V457" s="3"/>
    </row>
    <row r="458" spans="1:22" ht="15">
      <c r="A458" s="34"/>
      <c r="B458" s="62"/>
      <c r="C458" s="62"/>
      <c r="D458" s="48" t="s">
        <v>69</v>
      </c>
      <c r="E458" s="122">
        <v>3.5</v>
      </c>
      <c r="F458" s="122">
        <v>3.5</v>
      </c>
      <c r="G458" s="322"/>
      <c r="H458" s="322"/>
      <c r="I458" s="322"/>
      <c r="J458" s="317"/>
      <c r="K458" s="318"/>
      <c r="L458" s="310"/>
      <c r="M458" s="310"/>
      <c r="N458" s="322"/>
      <c r="O458" s="322"/>
      <c r="P458" s="322"/>
      <c r="Q458" s="148">
        <v>355</v>
      </c>
      <c r="R458" s="148">
        <f t="shared" si="15"/>
        <v>1.2425</v>
      </c>
      <c r="S458" s="160"/>
      <c r="T458" s="3"/>
      <c r="U458" s="3"/>
      <c r="V458" s="3"/>
    </row>
    <row r="459" spans="1:22" ht="15">
      <c r="A459" s="34"/>
      <c r="B459" s="62"/>
      <c r="C459" s="62"/>
      <c r="D459" s="48" t="s">
        <v>99</v>
      </c>
      <c r="E459" s="122">
        <v>1</v>
      </c>
      <c r="F459" s="122">
        <v>1</v>
      </c>
      <c r="G459" s="104"/>
      <c r="H459" s="104"/>
      <c r="I459" s="104"/>
      <c r="J459" s="72"/>
      <c r="K459" s="73"/>
      <c r="L459" s="62"/>
      <c r="M459" s="62"/>
      <c r="N459" s="104"/>
      <c r="O459" s="104"/>
      <c r="P459" s="104"/>
      <c r="Q459" s="148"/>
      <c r="R459" s="259"/>
      <c r="S459" s="160"/>
      <c r="T459" s="3"/>
      <c r="U459" s="3"/>
      <c r="V459" s="3"/>
    </row>
    <row r="460" spans="1:22" ht="15">
      <c r="A460" s="38"/>
      <c r="B460" s="66"/>
      <c r="C460" s="66"/>
      <c r="D460" s="48" t="s">
        <v>67</v>
      </c>
      <c r="E460" s="122">
        <v>4.6</v>
      </c>
      <c r="F460" s="122">
        <v>4.4</v>
      </c>
      <c r="G460" s="129">
        <v>9.66</v>
      </c>
      <c r="H460" s="129">
        <v>11.48</v>
      </c>
      <c r="I460" s="129">
        <v>9.17</v>
      </c>
      <c r="J460" s="75">
        <v>179.81</v>
      </c>
      <c r="K460" s="76"/>
      <c r="L460" s="66" t="s">
        <v>130</v>
      </c>
      <c r="M460" s="66" t="s">
        <v>123</v>
      </c>
      <c r="N460" s="109" t="s">
        <v>299</v>
      </c>
      <c r="O460" s="109" t="s">
        <v>300</v>
      </c>
      <c r="P460" s="109" t="s">
        <v>301</v>
      </c>
      <c r="Q460" s="148">
        <v>27</v>
      </c>
      <c r="R460" s="259">
        <f t="shared" si="15"/>
        <v>0.12419999999999999</v>
      </c>
      <c r="S460" s="160">
        <f>R454+R455+R456+R457+R458+R460</f>
        <v>21.354300000000002</v>
      </c>
      <c r="T460" s="3"/>
      <c r="U460" s="3"/>
      <c r="V460" s="3"/>
    </row>
    <row r="461" spans="1:22" ht="15">
      <c r="A461" s="99">
        <v>214</v>
      </c>
      <c r="B461" s="45" t="s">
        <v>483</v>
      </c>
      <c r="C461" s="45">
        <v>150</v>
      </c>
      <c r="D461" s="48" t="s">
        <v>62</v>
      </c>
      <c r="E461" s="48">
        <v>213.6</v>
      </c>
      <c r="F461" s="48">
        <v>171.8</v>
      </c>
      <c r="G461" s="321"/>
      <c r="H461" s="321"/>
      <c r="I461" s="309"/>
      <c r="J461" s="315"/>
      <c r="K461" s="316"/>
      <c r="L461" s="309"/>
      <c r="M461" s="309"/>
      <c r="N461" s="309"/>
      <c r="O461" s="321"/>
      <c r="P461" s="321"/>
      <c r="Q461" s="148">
        <v>28</v>
      </c>
      <c r="R461" s="148">
        <f t="shared" si="15"/>
        <v>5.9808</v>
      </c>
      <c r="S461" s="80"/>
      <c r="T461" s="3"/>
      <c r="U461" s="3"/>
      <c r="V461" s="3"/>
    </row>
    <row r="462" spans="1:22" ht="15">
      <c r="A462" s="34"/>
      <c r="B462" s="62"/>
      <c r="C462" s="62"/>
      <c r="D462" s="48" t="s">
        <v>170</v>
      </c>
      <c r="E462" s="122">
        <v>6</v>
      </c>
      <c r="F462" s="176">
        <v>6</v>
      </c>
      <c r="G462" s="322"/>
      <c r="H462" s="322"/>
      <c r="I462" s="310"/>
      <c r="J462" s="317"/>
      <c r="K462" s="318"/>
      <c r="L462" s="310"/>
      <c r="M462" s="310"/>
      <c r="N462" s="310"/>
      <c r="O462" s="322"/>
      <c r="P462" s="322"/>
      <c r="Q462" s="148">
        <v>75</v>
      </c>
      <c r="R462" s="148">
        <f t="shared" si="15"/>
        <v>0.44999999999999996</v>
      </c>
      <c r="S462" s="160"/>
      <c r="T462" s="3"/>
      <c r="U462" s="3"/>
      <c r="V462" s="3"/>
    </row>
    <row r="463" spans="1:22" ht="15">
      <c r="A463" s="34"/>
      <c r="B463" s="62"/>
      <c r="C463" s="62"/>
      <c r="D463" s="48" t="s">
        <v>41</v>
      </c>
      <c r="E463" s="122">
        <v>3.6</v>
      </c>
      <c r="F463" s="176">
        <v>2.9</v>
      </c>
      <c r="G463" s="104"/>
      <c r="H463" s="104"/>
      <c r="I463" s="62"/>
      <c r="J463" s="72"/>
      <c r="K463" s="73"/>
      <c r="L463" s="62"/>
      <c r="M463" s="62"/>
      <c r="N463" s="62"/>
      <c r="O463" s="104"/>
      <c r="P463" s="104"/>
      <c r="Q463" s="148">
        <v>25</v>
      </c>
      <c r="R463" s="148">
        <f t="shared" si="15"/>
        <v>0.09000000000000001</v>
      </c>
      <c r="S463" s="160"/>
      <c r="T463" s="3"/>
      <c r="U463" s="3"/>
      <c r="V463" s="3"/>
    </row>
    <row r="464" spans="1:22" ht="15">
      <c r="A464" s="34"/>
      <c r="B464" s="34"/>
      <c r="C464" s="34"/>
      <c r="D464" s="48" t="s">
        <v>63</v>
      </c>
      <c r="E464" s="122">
        <v>7.2</v>
      </c>
      <c r="F464" s="176">
        <v>6.3</v>
      </c>
      <c r="G464" s="104"/>
      <c r="H464" s="104"/>
      <c r="I464" s="62"/>
      <c r="J464" s="72"/>
      <c r="K464" s="73"/>
      <c r="L464" s="62"/>
      <c r="M464" s="62"/>
      <c r="N464" s="62"/>
      <c r="O464" s="104"/>
      <c r="P464" s="104"/>
      <c r="Q464" s="148">
        <v>22</v>
      </c>
      <c r="R464" s="148">
        <f t="shared" si="15"/>
        <v>0.15839999999999999</v>
      </c>
      <c r="S464" s="160"/>
      <c r="T464" s="3"/>
      <c r="U464" s="3"/>
      <c r="V464" s="3"/>
    </row>
    <row r="465" spans="1:22" ht="15">
      <c r="A465" s="34"/>
      <c r="B465" s="34"/>
      <c r="C465" s="34"/>
      <c r="D465" s="48" t="s">
        <v>64</v>
      </c>
      <c r="E465" s="122">
        <v>10.8</v>
      </c>
      <c r="F465" s="176">
        <v>10.8</v>
      </c>
      <c r="G465" s="104"/>
      <c r="H465" s="104"/>
      <c r="I465" s="62"/>
      <c r="J465" s="72"/>
      <c r="K465" s="73"/>
      <c r="L465" s="62"/>
      <c r="M465" s="62"/>
      <c r="N465" s="62"/>
      <c r="O465" s="104"/>
      <c r="P465" s="104"/>
      <c r="Q465" s="148">
        <v>75</v>
      </c>
      <c r="R465" s="148">
        <f t="shared" si="15"/>
        <v>0.81</v>
      </c>
      <c r="S465" s="160"/>
      <c r="T465" s="3"/>
      <c r="U465" s="3"/>
      <c r="V465" s="3"/>
    </row>
    <row r="466" spans="1:22" ht="15">
      <c r="A466" s="34"/>
      <c r="B466" s="34"/>
      <c r="C466" s="34"/>
      <c r="D466" s="48" t="s">
        <v>67</v>
      </c>
      <c r="E466" s="122">
        <v>2.4</v>
      </c>
      <c r="F466" s="176">
        <v>2.4</v>
      </c>
      <c r="G466" s="104"/>
      <c r="H466" s="104"/>
      <c r="I466" s="62"/>
      <c r="J466" s="72"/>
      <c r="K466" s="73"/>
      <c r="L466" s="62"/>
      <c r="M466" s="62"/>
      <c r="N466" s="62"/>
      <c r="O466" s="104"/>
      <c r="P466" s="104"/>
      <c r="Q466" s="148">
        <v>27</v>
      </c>
      <c r="R466" s="148">
        <f>Q466/1000*2.4</f>
        <v>0.0648</v>
      </c>
      <c r="S466" s="160"/>
      <c r="T466" s="3"/>
      <c r="U466" s="3"/>
      <c r="V466" s="3"/>
    </row>
    <row r="467" spans="1:22" ht="15">
      <c r="A467" s="34"/>
      <c r="B467" s="34"/>
      <c r="C467" s="34"/>
      <c r="D467" s="48" t="s">
        <v>33</v>
      </c>
      <c r="E467" s="122">
        <v>4.8</v>
      </c>
      <c r="F467" s="176">
        <v>4.8</v>
      </c>
      <c r="G467" s="104"/>
      <c r="H467" s="104"/>
      <c r="I467" s="62"/>
      <c r="J467" s="72"/>
      <c r="K467" s="73"/>
      <c r="L467" s="62"/>
      <c r="M467" s="62"/>
      <c r="N467" s="62"/>
      <c r="O467" s="104"/>
      <c r="P467" s="104"/>
      <c r="Q467" s="148">
        <v>49</v>
      </c>
      <c r="R467" s="148">
        <f>Q467/1000*4.8</f>
        <v>0.2352</v>
      </c>
      <c r="S467" s="160"/>
      <c r="T467" s="3"/>
      <c r="U467" s="3"/>
      <c r="V467" s="3"/>
    </row>
    <row r="468" spans="1:22" ht="15">
      <c r="A468" s="34"/>
      <c r="B468" s="34"/>
      <c r="C468" s="34"/>
      <c r="D468" s="48" t="s">
        <v>99</v>
      </c>
      <c r="E468" s="122">
        <v>1</v>
      </c>
      <c r="F468" s="176">
        <v>1</v>
      </c>
      <c r="G468" s="104"/>
      <c r="H468" s="104"/>
      <c r="I468" s="62"/>
      <c r="J468" s="72"/>
      <c r="K468" s="73"/>
      <c r="L468" s="62"/>
      <c r="M468" s="62"/>
      <c r="N468" s="62"/>
      <c r="O468" s="104"/>
      <c r="P468" s="104"/>
      <c r="Q468" s="148"/>
      <c r="R468" s="148"/>
      <c r="S468" s="160"/>
      <c r="T468" s="3"/>
      <c r="U468" s="3"/>
      <c r="V468" s="3"/>
    </row>
    <row r="469" spans="1:22" ht="15">
      <c r="A469" s="38"/>
      <c r="B469" s="38"/>
      <c r="C469" s="38"/>
      <c r="D469" s="48" t="s">
        <v>302</v>
      </c>
      <c r="E469" s="122">
        <v>0.14</v>
      </c>
      <c r="F469" s="176">
        <v>0.14</v>
      </c>
      <c r="G469" s="128">
        <v>3.75</v>
      </c>
      <c r="H469" s="128">
        <v>6.9</v>
      </c>
      <c r="I469" s="62">
        <v>16.05</v>
      </c>
      <c r="J469" s="72">
        <v>141</v>
      </c>
      <c r="K469" s="73"/>
      <c r="L469" s="62">
        <v>0.11</v>
      </c>
      <c r="M469" s="62">
        <v>0.08</v>
      </c>
      <c r="N469" s="62">
        <v>89.68</v>
      </c>
      <c r="O469" s="104" t="s">
        <v>484</v>
      </c>
      <c r="P469" s="104" t="s">
        <v>452</v>
      </c>
      <c r="Q469" s="148">
        <v>337</v>
      </c>
      <c r="R469" s="148">
        <f>Q469/1000*0.14</f>
        <v>0.04718000000000001</v>
      </c>
      <c r="S469" s="160">
        <f>R461+R462+R463+R464+R465+R466+R467+R469</f>
        <v>7.83638</v>
      </c>
      <c r="T469" s="3"/>
      <c r="U469" s="3"/>
      <c r="V469" s="3"/>
    </row>
    <row r="470" spans="1:22" ht="15">
      <c r="A470" s="99">
        <v>631</v>
      </c>
      <c r="B470" s="45" t="s">
        <v>303</v>
      </c>
      <c r="C470" s="45">
        <v>180</v>
      </c>
      <c r="D470" s="48" t="s">
        <v>305</v>
      </c>
      <c r="E470" s="126">
        <v>40.8</v>
      </c>
      <c r="F470" s="126">
        <v>36</v>
      </c>
      <c r="G470" s="309">
        <v>0.18</v>
      </c>
      <c r="H470" s="309">
        <v>0</v>
      </c>
      <c r="I470" s="309">
        <v>32.04</v>
      </c>
      <c r="J470" s="315">
        <v>126</v>
      </c>
      <c r="K470" s="316"/>
      <c r="L470" s="309" t="s">
        <v>122</v>
      </c>
      <c r="M470" s="309" t="s">
        <v>122</v>
      </c>
      <c r="N470" s="321" t="s">
        <v>306</v>
      </c>
      <c r="O470" s="321" t="s">
        <v>187</v>
      </c>
      <c r="P470" s="309" t="s">
        <v>199</v>
      </c>
      <c r="Q470" s="148">
        <v>45</v>
      </c>
      <c r="R470" s="148">
        <f aca="true" t="shared" si="16" ref="R470:R475">Q470/1000*E470</f>
        <v>1.8359999999999999</v>
      </c>
      <c r="S470" s="80"/>
      <c r="T470" s="3"/>
      <c r="U470" s="3"/>
      <c r="V470" s="3"/>
    </row>
    <row r="471" spans="1:22" ht="15">
      <c r="A471" s="34"/>
      <c r="B471" s="62" t="s">
        <v>304</v>
      </c>
      <c r="C471" s="62"/>
      <c r="D471" s="48" t="s">
        <v>32</v>
      </c>
      <c r="E471" s="126">
        <v>154.8</v>
      </c>
      <c r="F471" s="126">
        <v>154.8</v>
      </c>
      <c r="G471" s="310"/>
      <c r="H471" s="310"/>
      <c r="I471" s="310"/>
      <c r="J471" s="317"/>
      <c r="K471" s="318"/>
      <c r="L471" s="310"/>
      <c r="M471" s="310"/>
      <c r="N471" s="322"/>
      <c r="O471" s="322"/>
      <c r="P471" s="310"/>
      <c r="Q471" s="148"/>
      <c r="R471" s="148">
        <f t="shared" si="16"/>
        <v>0</v>
      </c>
      <c r="S471" s="80"/>
      <c r="T471" s="3"/>
      <c r="U471" s="3"/>
      <c r="V471" s="3"/>
    </row>
    <row r="472" spans="1:22" ht="15">
      <c r="A472" s="34"/>
      <c r="B472" s="62"/>
      <c r="C472" s="62"/>
      <c r="D472" s="48" t="s">
        <v>33</v>
      </c>
      <c r="E472" s="122">
        <v>21.6</v>
      </c>
      <c r="F472" s="122">
        <v>21.6</v>
      </c>
      <c r="G472" s="310"/>
      <c r="H472" s="310"/>
      <c r="I472" s="310"/>
      <c r="J472" s="317"/>
      <c r="K472" s="318"/>
      <c r="L472" s="310"/>
      <c r="M472" s="310"/>
      <c r="N472" s="322"/>
      <c r="O472" s="322"/>
      <c r="P472" s="310"/>
      <c r="Q472" s="148">
        <v>30</v>
      </c>
      <c r="R472" s="148">
        <f t="shared" si="16"/>
        <v>0.648</v>
      </c>
      <c r="S472" s="80"/>
      <c r="T472" s="3"/>
      <c r="U472" s="3"/>
      <c r="V472" s="3"/>
    </row>
    <row r="473" spans="1:22" ht="15">
      <c r="A473" s="38"/>
      <c r="B473" s="66"/>
      <c r="C473" s="66"/>
      <c r="D473" s="48" t="s">
        <v>302</v>
      </c>
      <c r="E473" s="126">
        <v>0.18</v>
      </c>
      <c r="F473" s="126">
        <v>0.18</v>
      </c>
      <c r="G473" s="311"/>
      <c r="H473" s="311"/>
      <c r="I473" s="311"/>
      <c r="J473" s="319"/>
      <c r="K473" s="320"/>
      <c r="L473" s="311"/>
      <c r="M473" s="311"/>
      <c r="N473" s="323"/>
      <c r="O473" s="323"/>
      <c r="P473" s="311"/>
      <c r="Q473" s="148">
        <v>337</v>
      </c>
      <c r="R473" s="148">
        <f t="shared" si="16"/>
        <v>0.06066</v>
      </c>
      <c r="S473" s="160">
        <f>R470+R471+R472+R473</f>
        <v>2.54466</v>
      </c>
      <c r="T473" s="3"/>
      <c r="U473" s="3"/>
      <c r="V473" s="3"/>
    </row>
    <row r="474" spans="1:22" ht="14.25" customHeight="1">
      <c r="A474" s="38"/>
      <c r="B474" s="66" t="s">
        <v>421</v>
      </c>
      <c r="C474" s="66">
        <v>40</v>
      </c>
      <c r="D474" s="48" t="s">
        <v>421</v>
      </c>
      <c r="E474" s="126">
        <v>40</v>
      </c>
      <c r="F474" s="126">
        <v>40</v>
      </c>
      <c r="G474" s="66">
        <v>2.6</v>
      </c>
      <c r="H474" s="129">
        <v>0.4</v>
      </c>
      <c r="I474" s="66">
        <v>13.6</v>
      </c>
      <c r="J474" s="75">
        <v>72.4</v>
      </c>
      <c r="K474" s="76"/>
      <c r="L474" s="66">
        <v>0.03</v>
      </c>
      <c r="M474" s="66">
        <v>0.012</v>
      </c>
      <c r="N474" s="109" t="s">
        <v>239</v>
      </c>
      <c r="O474" s="109" t="s">
        <v>361</v>
      </c>
      <c r="P474" s="66">
        <v>1.16</v>
      </c>
      <c r="Q474" s="148">
        <v>18.6</v>
      </c>
      <c r="R474" s="148">
        <f t="shared" si="16"/>
        <v>0.7440000000000001</v>
      </c>
      <c r="S474" s="160">
        <v>0.74</v>
      </c>
      <c r="T474" s="3"/>
      <c r="U474" s="3"/>
      <c r="V474" s="3"/>
    </row>
    <row r="475" spans="1:22" ht="15">
      <c r="A475" s="48"/>
      <c r="B475" s="49" t="s">
        <v>70</v>
      </c>
      <c r="C475" s="49">
        <v>30</v>
      </c>
      <c r="D475" s="48" t="s">
        <v>307</v>
      </c>
      <c r="E475" s="126">
        <v>30</v>
      </c>
      <c r="F475" s="126">
        <v>30</v>
      </c>
      <c r="G475" s="176">
        <v>2.4</v>
      </c>
      <c r="H475" s="48">
        <v>0.36</v>
      </c>
      <c r="I475" s="48">
        <v>12.6</v>
      </c>
      <c r="J475" s="356">
        <v>60.75</v>
      </c>
      <c r="K475" s="357"/>
      <c r="L475" s="48">
        <v>0.06</v>
      </c>
      <c r="M475" s="48" t="s">
        <v>449</v>
      </c>
      <c r="N475" s="48">
        <v>0</v>
      </c>
      <c r="O475" s="115" t="s">
        <v>424</v>
      </c>
      <c r="P475" s="115" t="s">
        <v>328</v>
      </c>
      <c r="Q475" s="148">
        <v>23.33</v>
      </c>
      <c r="R475" s="148">
        <f t="shared" si="16"/>
        <v>0.6998999999999999</v>
      </c>
      <c r="S475" s="160">
        <f>R475</f>
        <v>0.6998999999999999</v>
      </c>
      <c r="T475" s="3"/>
      <c r="U475" s="3"/>
      <c r="V475" s="3"/>
    </row>
    <row r="476" spans="1:22" ht="15">
      <c r="A476" s="48"/>
      <c r="B476" s="78" t="s">
        <v>47</v>
      </c>
      <c r="C476" s="48"/>
      <c r="D476" s="48"/>
      <c r="E476" s="126"/>
      <c r="F476" s="126"/>
      <c r="G476" s="81">
        <v>22.27</v>
      </c>
      <c r="H476" s="81">
        <v>23.08</v>
      </c>
      <c r="I476" s="80">
        <f>SUM(I446:I475)</f>
        <v>104.45999999999998</v>
      </c>
      <c r="J476" s="331">
        <f>SUM(J446:K475)</f>
        <v>699.9599999999999</v>
      </c>
      <c r="K476" s="332"/>
      <c r="L476" s="80">
        <v>1.45</v>
      </c>
      <c r="M476" s="80">
        <v>0.26</v>
      </c>
      <c r="N476" s="80">
        <v>115.28</v>
      </c>
      <c r="O476" s="80">
        <v>137.89</v>
      </c>
      <c r="P476" s="118" t="s">
        <v>498</v>
      </c>
      <c r="Q476" s="48"/>
      <c r="R476" s="148"/>
      <c r="S476" s="160">
        <f>S453+S460+S469+S330+S473+S474+S475</f>
        <v>38.79214</v>
      </c>
      <c r="T476" s="3"/>
      <c r="U476" s="3"/>
      <c r="V476" s="3"/>
    </row>
    <row r="477" spans="1:22" ht="15">
      <c r="A477" s="200"/>
      <c r="B477" s="86" t="s">
        <v>53</v>
      </c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148"/>
      <c r="S477" s="174"/>
      <c r="T477" s="3"/>
      <c r="U477" s="3"/>
      <c r="V477" s="3"/>
    </row>
    <row r="478" spans="1:22" ht="15">
      <c r="A478" s="328" t="s">
        <v>557</v>
      </c>
      <c r="B478" s="284" t="s">
        <v>540</v>
      </c>
      <c r="C478" s="284">
        <v>80</v>
      </c>
      <c r="D478" s="295" t="s">
        <v>67</v>
      </c>
      <c r="E478" s="295">
        <v>44.9</v>
      </c>
      <c r="F478" s="295">
        <v>44.9</v>
      </c>
      <c r="G478" s="367">
        <v>6.33</v>
      </c>
      <c r="H478" s="367">
        <v>2.08</v>
      </c>
      <c r="I478" s="370">
        <v>41.31</v>
      </c>
      <c r="J478" s="375">
        <v>221.8</v>
      </c>
      <c r="K478" s="376"/>
      <c r="L478" s="367">
        <v>0.12</v>
      </c>
      <c r="M478" s="367">
        <v>0.12</v>
      </c>
      <c r="N478" s="367">
        <v>0.44</v>
      </c>
      <c r="O478" s="367">
        <v>66.28</v>
      </c>
      <c r="P478" s="367">
        <v>1.05</v>
      </c>
      <c r="Q478" s="298">
        <v>62</v>
      </c>
      <c r="R478" s="298">
        <v>2.78</v>
      </c>
      <c r="S478" s="299"/>
      <c r="T478" s="3"/>
      <c r="U478" s="3"/>
      <c r="V478" s="3"/>
    </row>
    <row r="479" spans="1:22" ht="15">
      <c r="A479" s="329"/>
      <c r="B479" s="62"/>
      <c r="C479" s="296"/>
      <c r="D479" s="295" t="s">
        <v>60</v>
      </c>
      <c r="E479" s="295">
        <v>2.1</v>
      </c>
      <c r="F479" s="295">
        <v>2.1</v>
      </c>
      <c r="G479" s="368"/>
      <c r="H479" s="368"/>
      <c r="I479" s="371"/>
      <c r="J479" s="377"/>
      <c r="K479" s="378"/>
      <c r="L479" s="371"/>
      <c r="M479" s="371"/>
      <c r="N479" s="371"/>
      <c r="O479" s="371"/>
      <c r="P479" s="368"/>
      <c r="Q479" s="298">
        <v>6.5</v>
      </c>
      <c r="R479" s="298">
        <v>0.345</v>
      </c>
      <c r="S479" s="299"/>
      <c r="T479" s="3"/>
      <c r="U479" s="3"/>
      <c r="V479" s="3"/>
    </row>
    <row r="480" spans="1:22" ht="15">
      <c r="A480" s="34"/>
      <c r="B480" s="62"/>
      <c r="C480" s="296"/>
      <c r="D480" s="295" t="s">
        <v>558</v>
      </c>
      <c r="E480" s="295">
        <v>44.9</v>
      </c>
      <c r="F480" s="295">
        <v>44.9</v>
      </c>
      <c r="G480" s="368"/>
      <c r="H480" s="368"/>
      <c r="I480" s="371"/>
      <c r="J480" s="377"/>
      <c r="K480" s="378"/>
      <c r="L480" s="371"/>
      <c r="M480" s="371"/>
      <c r="N480" s="371"/>
      <c r="O480" s="371"/>
      <c r="P480" s="368"/>
      <c r="Q480" s="298">
        <v>212</v>
      </c>
      <c r="R480" s="298">
        <v>9.52</v>
      </c>
      <c r="S480" s="299"/>
      <c r="T480" s="3"/>
      <c r="U480" s="3"/>
      <c r="V480" s="3"/>
    </row>
    <row r="481" spans="1:22" ht="15">
      <c r="A481" s="34"/>
      <c r="B481" s="62"/>
      <c r="C481" s="296"/>
      <c r="D481" s="295" t="s">
        <v>56</v>
      </c>
      <c r="E481" s="295">
        <v>0.4</v>
      </c>
      <c r="F481" s="295">
        <v>0.4</v>
      </c>
      <c r="G481" s="368"/>
      <c r="H481" s="368"/>
      <c r="I481" s="371"/>
      <c r="J481" s="377"/>
      <c r="K481" s="378"/>
      <c r="L481" s="371"/>
      <c r="M481" s="371"/>
      <c r="N481" s="371"/>
      <c r="O481" s="371"/>
      <c r="P481" s="368"/>
      <c r="Q481" s="298">
        <v>49</v>
      </c>
      <c r="R481" s="298">
        <v>0.02</v>
      </c>
      <c r="S481" s="299"/>
      <c r="T481" s="3"/>
      <c r="U481" s="3"/>
      <c r="V481" s="3"/>
    </row>
    <row r="482" spans="1:22" ht="15">
      <c r="A482" s="34"/>
      <c r="B482" s="62"/>
      <c r="C482" s="296"/>
      <c r="D482" s="295" t="s">
        <v>33</v>
      </c>
      <c r="E482" s="295">
        <v>1.6</v>
      </c>
      <c r="F482" s="295">
        <v>1.6</v>
      </c>
      <c r="G482" s="368"/>
      <c r="H482" s="368"/>
      <c r="I482" s="371"/>
      <c r="J482" s="377"/>
      <c r="K482" s="378"/>
      <c r="L482" s="371"/>
      <c r="M482" s="371"/>
      <c r="N482" s="371"/>
      <c r="O482" s="371"/>
      <c r="P482" s="368"/>
      <c r="Q482" s="298">
        <v>355</v>
      </c>
      <c r="R482" s="298">
        <v>0.57</v>
      </c>
      <c r="S482" s="299"/>
      <c r="T482" s="3"/>
      <c r="U482" s="3"/>
      <c r="V482" s="3"/>
    </row>
    <row r="483" spans="1:22" ht="15">
      <c r="A483" s="34"/>
      <c r="B483" s="62"/>
      <c r="C483" s="296"/>
      <c r="D483" s="295" t="s">
        <v>99</v>
      </c>
      <c r="E483" s="295">
        <v>0.8</v>
      </c>
      <c r="F483" s="295">
        <v>0.8</v>
      </c>
      <c r="G483" s="368"/>
      <c r="H483" s="368"/>
      <c r="I483" s="371"/>
      <c r="J483" s="377"/>
      <c r="K483" s="378"/>
      <c r="L483" s="371"/>
      <c r="M483" s="371"/>
      <c r="N483" s="371"/>
      <c r="O483" s="371"/>
      <c r="P483" s="368"/>
      <c r="Q483" s="298"/>
      <c r="R483" s="298"/>
      <c r="S483" s="299"/>
      <c r="T483" s="3"/>
      <c r="U483" s="3"/>
      <c r="V483" s="3"/>
    </row>
    <row r="484" spans="1:22" ht="15">
      <c r="A484" s="34"/>
      <c r="B484" s="62"/>
      <c r="C484" s="296"/>
      <c r="D484" s="295" t="s">
        <v>69</v>
      </c>
      <c r="E484" s="295">
        <v>4.2</v>
      </c>
      <c r="F484" s="295">
        <v>4.2</v>
      </c>
      <c r="G484" s="368"/>
      <c r="H484" s="368"/>
      <c r="I484" s="371"/>
      <c r="J484" s="377"/>
      <c r="K484" s="378"/>
      <c r="L484" s="371"/>
      <c r="M484" s="371"/>
      <c r="N484" s="371"/>
      <c r="O484" s="371"/>
      <c r="P484" s="368"/>
      <c r="Q484" s="298">
        <v>132.5</v>
      </c>
      <c r="R484" s="298">
        <v>0.56</v>
      </c>
      <c r="S484" s="299"/>
      <c r="T484" s="3"/>
      <c r="U484" s="3"/>
      <c r="V484" s="3"/>
    </row>
    <row r="485" spans="1:22" ht="16.5" customHeight="1">
      <c r="A485" s="38"/>
      <c r="B485" s="66"/>
      <c r="C485" s="293"/>
      <c r="D485" s="424" t="s">
        <v>412</v>
      </c>
      <c r="E485" s="297">
        <v>7</v>
      </c>
      <c r="F485" s="297">
        <v>7</v>
      </c>
      <c r="G485" s="369"/>
      <c r="H485" s="369"/>
      <c r="I485" s="372"/>
      <c r="J485" s="379"/>
      <c r="K485" s="380"/>
      <c r="L485" s="372"/>
      <c r="M485" s="372"/>
      <c r="N485" s="372"/>
      <c r="O485" s="372"/>
      <c r="P485" s="369"/>
      <c r="Q485" s="298">
        <v>132.5</v>
      </c>
      <c r="R485" s="298">
        <f>Q485/1000*E481</f>
        <v>0.053000000000000005</v>
      </c>
      <c r="S485" s="300">
        <v>13.79</v>
      </c>
      <c r="T485" s="3"/>
      <c r="U485" s="3"/>
      <c r="V485" s="3"/>
    </row>
    <row r="486" spans="1:22" ht="20.25" customHeight="1">
      <c r="A486" s="261">
        <v>693</v>
      </c>
      <c r="B486" s="102" t="s">
        <v>310</v>
      </c>
      <c r="C486" s="102">
        <v>180</v>
      </c>
      <c r="D486" s="115" t="s">
        <v>311</v>
      </c>
      <c r="E486" s="176">
        <v>3.6</v>
      </c>
      <c r="F486" s="176">
        <v>3.6</v>
      </c>
      <c r="G486" s="341">
        <v>4.41</v>
      </c>
      <c r="H486" s="341">
        <v>4.5</v>
      </c>
      <c r="I486" s="341">
        <v>28.89</v>
      </c>
      <c r="J486" s="401">
        <v>171</v>
      </c>
      <c r="K486" s="402"/>
      <c r="L486" s="341">
        <v>0.03</v>
      </c>
      <c r="M486" s="341">
        <v>0.22</v>
      </c>
      <c r="N486" s="341">
        <v>0.9</v>
      </c>
      <c r="O486" s="341">
        <v>125.19</v>
      </c>
      <c r="P486" s="341">
        <v>0.56</v>
      </c>
      <c r="Q486" s="262">
        <v>220</v>
      </c>
      <c r="R486" s="148">
        <f>Q486/1000*E486</f>
        <v>0.792</v>
      </c>
      <c r="S486" s="118"/>
      <c r="T486" s="3"/>
      <c r="U486" s="3"/>
      <c r="V486" s="3"/>
    </row>
    <row r="487" spans="1:22" ht="15">
      <c r="A487" s="263"/>
      <c r="B487" s="104"/>
      <c r="C487" s="104"/>
      <c r="D487" s="115" t="s">
        <v>31</v>
      </c>
      <c r="E487" s="149">
        <v>90</v>
      </c>
      <c r="F487" s="115">
        <v>90</v>
      </c>
      <c r="G487" s="399"/>
      <c r="H487" s="322"/>
      <c r="I487" s="322"/>
      <c r="J487" s="403"/>
      <c r="K487" s="404"/>
      <c r="L487" s="322"/>
      <c r="M487" s="322"/>
      <c r="N487" s="322"/>
      <c r="O487" s="322"/>
      <c r="P487" s="322"/>
      <c r="Q487" s="262">
        <v>49</v>
      </c>
      <c r="R487" s="148">
        <f>Q487/1000*E487</f>
        <v>4.41</v>
      </c>
      <c r="S487" s="118"/>
      <c r="T487" s="3"/>
      <c r="U487" s="3"/>
      <c r="V487" s="3"/>
    </row>
    <row r="488" spans="1:22" ht="15">
      <c r="A488" s="263"/>
      <c r="B488" s="104"/>
      <c r="C488" s="104"/>
      <c r="D488" s="115" t="s">
        <v>32</v>
      </c>
      <c r="E488" s="149">
        <v>99</v>
      </c>
      <c r="F488" s="115">
        <v>99</v>
      </c>
      <c r="G488" s="399"/>
      <c r="H488" s="322"/>
      <c r="I488" s="322"/>
      <c r="J488" s="403"/>
      <c r="K488" s="404"/>
      <c r="L488" s="322"/>
      <c r="M488" s="322"/>
      <c r="N488" s="322"/>
      <c r="O488" s="322"/>
      <c r="P488" s="322"/>
      <c r="Q488" s="148"/>
      <c r="R488" s="148">
        <f>Q488/1000*E488</f>
        <v>0</v>
      </c>
      <c r="S488" s="118"/>
      <c r="T488" s="3"/>
      <c r="U488" s="3"/>
      <c r="V488" s="3"/>
    </row>
    <row r="489" spans="1:22" ht="15">
      <c r="A489" s="264"/>
      <c r="B489" s="109"/>
      <c r="C489" s="109"/>
      <c r="D489" s="115" t="s">
        <v>33</v>
      </c>
      <c r="E489" s="149">
        <v>18</v>
      </c>
      <c r="F489" s="115">
        <v>18</v>
      </c>
      <c r="G489" s="400"/>
      <c r="H489" s="323"/>
      <c r="I489" s="323"/>
      <c r="J489" s="405"/>
      <c r="K489" s="406"/>
      <c r="L489" s="323"/>
      <c r="M489" s="323"/>
      <c r="N489" s="323"/>
      <c r="O489" s="323"/>
      <c r="P489" s="323"/>
      <c r="Q489" s="148">
        <v>49</v>
      </c>
      <c r="R489" s="148">
        <f>Q489/1000*E489</f>
        <v>0.882</v>
      </c>
      <c r="S489" s="160">
        <f>R486+R487+R488+R489</f>
        <v>6.084</v>
      </c>
      <c r="T489" s="3"/>
      <c r="U489" s="3"/>
      <c r="V489" s="3"/>
    </row>
    <row r="490" spans="1:22" ht="15">
      <c r="A490" s="84"/>
      <c r="B490" s="78" t="s">
        <v>47</v>
      </c>
      <c r="C490" s="85"/>
      <c r="D490" s="85"/>
      <c r="E490" s="85"/>
      <c r="F490" s="85"/>
      <c r="G490" s="81">
        <v>12.61</v>
      </c>
      <c r="H490" s="81">
        <v>13.16</v>
      </c>
      <c r="I490" s="80">
        <f>SUM(I478:I489)</f>
        <v>70.2</v>
      </c>
      <c r="J490" s="331">
        <f>SUM(J478:K489)</f>
        <v>392.8</v>
      </c>
      <c r="K490" s="332"/>
      <c r="L490" s="80">
        <v>0.14</v>
      </c>
      <c r="M490" s="80">
        <v>0.33</v>
      </c>
      <c r="N490" s="80">
        <v>16.65</v>
      </c>
      <c r="O490" s="80">
        <v>219.83</v>
      </c>
      <c r="P490" s="118" t="s">
        <v>374</v>
      </c>
      <c r="Q490" s="176"/>
      <c r="R490" s="48"/>
      <c r="S490" s="160">
        <f>S485+S489</f>
        <v>19.874</v>
      </c>
      <c r="T490" s="3"/>
      <c r="U490" s="3"/>
      <c r="V490" s="3"/>
    </row>
    <row r="491" spans="1:22" ht="15">
      <c r="A491" s="84"/>
      <c r="B491" s="78" t="s">
        <v>57</v>
      </c>
      <c r="C491" s="85"/>
      <c r="D491" s="85"/>
      <c r="E491" s="85"/>
      <c r="F491" s="85"/>
      <c r="G491" s="118" t="s">
        <v>538</v>
      </c>
      <c r="H491" s="80">
        <f>SUM(H441+H443+H476+H490)</f>
        <v>53.83999999999999</v>
      </c>
      <c r="I491" s="80">
        <f>SUM(I441+I443+I476+I490)</f>
        <v>228.15999999999997</v>
      </c>
      <c r="J491" s="331">
        <f>SUM(J441+J443+J476+J490)</f>
        <v>1587.1599999999999</v>
      </c>
      <c r="K491" s="332"/>
      <c r="L491" s="80">
        <v>1.81</v>
      </c>
      <c r="M491" s="118" t="s">
        <v>467</v>
      </c>
      <c r="N491" s="80">
        <v>133.95</v>
      </c>
      <c r="O491" s="80">
        <v>392.59</v>
      </c>
      <c r="P491" s="118" t="s">
        <v>499</v>
      </c>
      <c r="Q491" s="176"/>
      <c r="R491" s="48"/>
      <c r="S491" s="160">
        <f>S441+S443+S476+S490</f>
        <v>71.29364</v>
      </c>
      <c r="T491" s="3"/>
      <c r="U491" s="3"/>
      <c r="V491" s="3"/>
    </row>
    <row r="492" spans="1:22" ht="4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8"/>
      <c r="R492" s="11"/>
      <c r="S492" s="11"/>
      <c r="T492" s="3"/>
      <c r="U492" s="3"/>
      <c r="V492" s="3"/>
    </row>
    <row r="493" spans="1:22" ht="31.5" customHeight="1">
      <c r="A493" s="3"/>
      <c r="B493" s="286" t="s">
        <v>312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">
      <c r="A494" s="27" t="s">
        <v>0</v>
      </c>
      <c r="B494" s="27" t="s">
        <v>1</v>
      </c>
      <c r="C494" s="27" t="s">
        <v>3</v>
      </c>
      <c r="D494" s="27" t="s">
        <v>5</v>
      </c>
      <c r="E494" s="331" t="s">
        <v>3</v>
      </c>
      <c r="F494" s="395"/>
      <c r="G494" s="381" t="s">
        <v>26</v>
      </c>
      <c r="H494" s="382"/>
      <c r="I494" s="382"/>
      <c r="J494" s="170" t="s">
        <v>11</v>
      </c>
      <c r="K494" s="171"/>
      <c r="L494" s="331" t="s">
        <v>13</v>
      </c>
      <c r="M494" s="395"/>
      <c r="N494" s="395"/>
      <c r="O494" s="381" t="s">
        <v>24</v>
      </c>
      <c r="P494" s="382"/>
      <c r="Q494" s="33" t="s">
        <v>19</v>
      </c>
      <c r="R494" s="33" t="s">
        <v>21</v>
      </c>
      <c r="S494" s="33" t="s">
        <v>21</v>
      </c>
      <c r="T494" s="3"/>
      <c r="U494" s="3"/>
      <c r="V494" s="3"/>
    </row>
    <row r="495" spans="1:22" ht="15">
      <c r="A495" s="34"/>
      <c r="B495" s="35" t="s">
        <v>2</v>
      </c>
      <c r="C495" s="35" t="s">
        <v>4</v>
      </c>
      <c r="D495" s="34"/>
      <c r="E495" s="27" t="s">
        <v>6</v>
      </c>
      <c r="F495" s="27" t="s">
        <v>7</v>
      </c>
      <c r="G495" s="391" t="s">
        <v>27</v>
      </c>
      <c r="H495" s="391"/>
      <c r="I495" s="391"/>
      <c r="J495" s="172" t="s">
        <v>12</v>
      </c>
      <c r="K495" s="173"/>
      <c r="L495" s="333" t="s">
        <v>14</v>
      </c>
      <c r="M495" s="373" t="s">
        <v>15</v>
      </c>
      <c r="N495" s="373" t="s">
        <v>16</v>
      </c>
      <c r="O495" s="396" t="s">
        <v>25</v>
      </c>
      <c r="P495" s="396"/>
      <c r="Q495" s="37" t="s">
        <v>20</v>
      </c>
      <c r="R495" s="37" t="s">
        <v>22</v>
      </c>
      <c r="S495" s="37" t="s">
        <v>23</v>
      </c>
      <c r="T495" s="3"/>
      <c r="U495" s="3"/>
      <c r="V495" s="3"/>
    </row>
    <row r="496" spans="1:22" ht="15">
      <c r="A496" s="38"/>
      <c r="B496" s="38"/>
      <c r="C496" s="38"/>
      <c r="D496" s="38"/>
      <c r="E496" s="38"/>
      <c r="F496" s="38"/>
      <c r="G496" s="39" t="s">
        <v>8</v>
      </c>
      <c r="H496" s="39" t="s">
        <v>9</v>
      </c>
      <c r="I496" s="39" t="s">
        <v>10</v>
      </c>
      <c r="J496" s="40"/>
      <c r="K496" s="41"/>
      <c r="L496" s="334"/>
      <c r="M496" s="374"/>
      <c r="N496" s="374"/>
      <c r="O496" s="39" t="s">
        <v>17</v>
      </c>
      <c r="P496" s="39" t="s">
        <v>18</v>
      </c>
      <c r="Q496" s="38"/>
      <c r="R496" s="38"/>
      <c r="S496" s="38"/>
      <c r="T496" s="3"/>
      <c r="U496" s="3"/>
      <c r="V496" s="3"/>
    </row>
    <row r="497" spans="1:22" ht="15">
      <c r="A497" s="28" t="s">
        <v>35</v>
      </c>
      <c r="B497" s="29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257"/>
      <c r="S497" s="54"/>
      <c r="T497" s="3"/>
      <c r="U497" s="3"/>
      <c r="V497" s="3"/>
    </row>
    <row r="498" spans="1:22" ht="15">
      <c r="A498" s="45">
        <v>161</v>
      </c>
      <c r="B498" s="45" t="s">
        <v>313</v>
      </c>
      <c r="C498" s="45">
        <v>200</v>
      </c>
      <c r="D498" s="48" t="s">
        <v>314</v>
      </c>
      <c r="E498" s="48">
        <v>12</v>
      </c>
      <c r="F498" s="48">
        <v>12</v>
      </c>
      <c r="G498" s="341">
        <v>4.96</v>
      </c>
      <c r="H498" s="341">
        <v>6.32</v>
      </c>
      <c r="I498" s="309">
        <v>18.56</v>
      </c>
      <c r="J498" s="315">
        <v>150.4</v>
      </c>
      <c r="K498" s="316"/>
      <c r="L498" s="309" t="s">
        <v>111</v>
      </c>
      <c r="M498" s="309" t="s">
        <v>131</v>
      </c>
      <c r="N498" s="309" t="s">
        <v>164</v>
      </c>
      <c r="O498" s="309" t="s">
        <v>315</v>
      </c>
      <c r="P498" s="309" t="s">
        <v>316</v>
      </c>
      <c r="Q498" s="148">
        <v>62</v>
      </c>
      <c r="R498" s="148">
        <f>Q498/1000*E498</f>
        <v>0.744</v>
      </c>
      <c r="S498" s="48"/>
      <c r="T498" s="3"/>
      <c r="U498" s="3"/>
      <c r="V498" s="3"/>
    </row>
    <row r="499" spans="1:22" ht="15">
      <c r="A499" s="62"/>
      <c r="B499" s="62" t="s">
        <v>292</v>
      </c>
      <c r="C499" s="62"/>
      <c r="D499" s="48" t="s">
        <v>31</v>
      </c>
      <c r="E499" s="48">
        <v>100</v>
      </c>
      <c r="F499" s="48">
        <v>100</v>
      </c>
      <c r="G499" s="322"/>
      <c r="H499" s="322"/>
      <c r="I499" s="310"/>
      <c r="J499" s="317"/>
      <c r="K499" s="318"/>
      <c r="L499" s="310"/>
      <c r="M499" s="310"/>
      <c r="N499" s="310"/>
      <c r="O499" s="310"/>
      <c r="P499" s="310"/>
      <c r="Q499" s="148">
        <v>49</v>
      </c>
      <c r="R499" s="148">
        <f aca="true" t="shared" si="17" ref="R499:R546">Q499/1000*E499</f>
        <v>4.9</v>
      </c>
      <c r="S499" s="48"/>
      <c r="T499" s="3"/>
      <c r="U499" s="3"/>
      <c r="V499" s="3"/>
    </row>
    <row r="500" spans="1:22" ht="15">
      <c r="A500" s="62"/>
      <c r="B500" s="62"/>
      <c r="C500" s="62"/>
      <c r="D500" s="48" t="s">
        <v>32</v>
      </c>
      <c r="E500" s="48">
        <v>110</v>
      </c>
      <c r="F500" s="48">
        <v>110</v>
      </c>
      <c r="G500" s="322"/>
      <c r="H500" s="322"/>
      <c r="I500" s="310"/>
      <c r="J500" s="317"/>
      <c r="K500" s="318"/>
      <c r="L500" s="310"/>
      <c r="M500" s="310"/>
      <c r="N500" s="310"/>
      <c r="O500" s="310"/>
      <c r="P500" s="310"/>
      <c r="Q500" s="148"/>
      <c r="R500" s="148">
        <f t="shared" si="17"/>
        <v>0</v>
      </c>
      <c r="S500" s="48"/>
      <c r="T500" s="3"/>
      <c r="U500" s="3"/>
      <c r="V500" s="3"/>
    </row>
    <row r="501" spans="1:22" ht="15">
      <c r="A501" s="62"/>
      <c r="B501" s="62"/>
      <c r="C501" s="62"/>
      <c r="D501" s="48" t="s">
        <v>68</v>
      </c>
      <c r="E501" s="122">
        <v>1.6</v>
      </c>
      <c r="F501" s="176">
        <v>1.6</v>
      </c>
      <c r="G501" s="322"/>
      <c r="H501" s="322"/>
      <c r="I501" s="310"/>
      <c r="J501" s="317"/>
      <c r="K501" s="318"/>
      <c r="L501" s="310"/>
      <c r="M501" s="310"/>
      <c r="N501" s="310"/>
      <c r="O501" s="310"/>
      <c r="P501" s="310"/>
      <c r="Q501" s="148">
        <v>355</v>
      </c>
      <c r="R501" s="148">
        <f t="shared" si="17"/>
        <v>0.568</v>
      </c>
      <c r="S501" s="48"/>
      <c r="T501" s="3"/>
      <c r="U501" s="3"/>
      <c r="V501" s="3"/>
    </row>
    <row r="502" spans="1:22" ht="15">
      <c r="A502" s="66"/>
      <c r="B502" s="66"/>
      <c r="C502" s="66"/>
      <c r="D502" s="48" t="s">
        <v>33</v>
      </c>
      <c r="E502" s="122">
        <v>2.4</v>
      </c>
      <c r="F502" s="176">
        <v>2.4</v>
      </c>
      <c r="G502" s="323"/>
      <c r="H502" s="323"/>
      <c r="I502" s="311"/>
      <c r="J502" s="319"/>
      <c r="K502" s="320"/>
      <c r="L502" s="311"/>
      <c r="M502" s="311"/>
      <c r="N502" s="311"/>
      <c r="O502" s="311"/>
      <c r="P502" s="311"/>
      <c r="Q502" s="148">
        <v>49</v>
      </c>
      <c r="R502" s="148">
        <f t="shared" si="17"/>
        <v>0.1176</v>
      </c>
      <c r="S502" s="160">
        <f>R498+R499+R501+R502</f>
        <v>6.3296</v>
      </c>
      <c r="T502" s="3"/>
      <c r="U502" s="3"/>
      <c r="V502" s="3"/>
    </row>
    <row r="503" spans="1:22" ht="15">
      <c r="A503" s="45">
        <v>1</v>
      </c>
      <c r="B503" s="45" t="s">
        <v>474</v>
      </c>
      <c r="C503" s="45">
        <v>33</v>
      </c>
      <c r="D503" s="99" t="s">
        <v>297</v>
      </c>
      <c r="E503" s="99">
        <v>25</v>
      </c>
      <c r="F503" s="99">
        <v>25</v>
      </c>
      <c r="G503" s="266">
        <v>1.54</v>
      </c>
      <c r="H503" s="266">
        <v>12.6</v>
      </c>
      <c r="I503" s="58">
        <v>9.52</v>
      </c>
      <c r="J503" s="309">
        <v>161</v>
      </c>
      <c r="K503" s="309"/>
      <c r="L503" s="58">
        <v>0.05</v>
      </c>
      <c r="M503" s="58">
        <v>0.03</v>
      </c>
      <c r="N503" s="58">
        <v>0</v>
      </c>
      <c r="O503" s="58">
        <v>10</v>
      </c>
      <c r="P503" s="58">
        <v>0.5</v>
      </c>
      <c r="Q503" s="148">
        <v>23.33</v>
      </c>
      <c r="R503" s="148">
        <f t="shared" si="17"/>
        <v>0.5832499999999999</v>
      </c>
      <c r="S503" s="80"/>
      <c r="T503" s="3"/>
      <c r="U503" s="3"/>
      <c r="V503" s="3"/>
    </row>
    <row r="504" spans="1:22" ht="15">
      <c r="A504" s="66"/>
      <c r="B504" s="66" t="s">
        <v>475</v>
      </c>
      <c r="C504" s="66" t="s">
        <v>109</v>
      </c>
      <c r="D504" s="38" t="s">
        <v>485</v>
      </c>
      <c r="E504" s="38">
        <v>8</v>
      </c>
      <c r="F504" s="38">
        <v>8</v>
      </c>
      <c r="G504" s="267" t="s">
        <v>109</v>
      </c>
      <c r="H504" s="267" t="s">
        <v>109</v>
      </c>
      <c r="I504" s="65" t="s">
        <v>109</v>
      </c>
      <c r="J504" s="311" t="s">
        <v>109</v>
      </c>
      <c r="K504" s="311"/>
      <c r="L504" s="65"/>
      <c r="M504" s="65"/>
      <c r="N504" s="65"/>
      <c r="O504" s="65"/>
      <c r="P504" s="65"/>
      <c r="Q504" s="148">
        <v>355</v>
      </c>
      <c r="R504" s="148">
        <f t="shared" si="17"/>
        <v>2.84</v>
      </c>
      <c r="S504" s="160">
        <f>R503+R504</f>
        <v>3.42325</v>
      </c>
      <c r="T504" s="3"/>
      <c r="U504" s="3"/>
      <c r="V504" s="3"/>
    </row>
    <row r="505" spans="1:22" ht="15">
      <c r="A505" s="45" t="s">
        <v>248</v>
      </c>
      <c r="B505" s="45" t="s">
        <v>290</v>
      </c>
      <c r="C505" s="45">
        <v>180</v>
      </c>
      <c r="D505" s="48" t="s">
        <v>38</v>
      </c>
      <c r="E505" s="48">
        <v>0.3</v>
      </c>
      <c r="F505" s="176">
        <v>0.3</v>
      </c>
      <c r="G505" s="309">
        <v>0.28</v>
      </c>
      <c r="H505" s="309">
        <v>0</v>
      </c>
      <c r="I505" s="309">
        <v>13.68</v>
      </c>
      <c r="J505" s="315">
        <v>54</v>
      </c>
      <c r="K505" s="316"/>
      <c r="L505" s="309" t="s">
        <v>116</v>
      </c>
      <c r="M505" s="309" t="s">
        <v>122</v>
      </c>
      <c r="N505" s="321" t="s">
        <v>250</v>
      </c>
      <c r="O505" s="321" t="s">
        <v>251</v>
      </c>
      <c r="P505" s="309" t="s">
        <v>168</v>
      </c>
      <c r="Q505" s="148">
        <v>420</v>
      </c>
      <c r="R505" s="148">
        <f t="shared" si="17"/>
        <v>0.126</v>
      </c>
      <c r="S505" s="80"/>
      <c r="T505" s="3"/>
      <c r="U505" s="3"/>
      <c r="V505" s="3"/>
    </row>
    <row r="506" spans="1:22" ht="15">
      <c r="A506" s="62">
        <v>684</v>
      </c>
      <c r="B506" s="62"/>
      <c r="C506" s="62"/>
      <c r="D506" s="48" t="s">
        <v>32</v>
      </c>
      <c r="E506" s="48">
        <v>135</v>
      </c>
      <c r="F506" s="48">
        <v>135</v>
      </c>
      <c r="G506" s="310"/>
      <c r="H506" s="310"/>
      <c r="I506" s="310"/>
      <c r="J506" s="317"/>
      <c r="K506" s="318"/>
      <c r="L506" s="310"/>
      <c r="M506" s="310"/>
      <c r="N506" s="322"/>
      <c r="O506" s="322"/>
      <c r="P506" s="310"/>
      <c r="Q506" s="148"/>
      <c r="R506" s="148">
        <f t="shared" si="17"/>
        <v>0</v>
      </c>
      <c r="S506" s="80"/>
      <c r="T506" s="3"/>
      <c r="U506" s="3"/>
      <c r="V506" s="3"/>
    </row>
    <row r="507" spans="1:22" ht="15">
      <c r="A507" s="62"/>
      <c r="B507" s="62"/>
      <c r="C507" s="62"/>
      <c r="D507" s="48" t="s">
        <v>33</v>
      </c>
      <c r="E507" s="122">
        <v>13.5</v>
      </c>
      <c r="F507" s="176">
        <v>13.5</v>
      </c>
      <c r="G507" s="310"/>
      <c r="H507" s="310"/>
      <c r="I507" s="310"/>
      <c r="J507" s="317"/>
      <c r="K507" s="318"/>
      <c r="L507" s="310"/>
      <c r="M507" s="310"/>
      <c r="N507" s="322"/>
      <c r="O507" s="322"/>
      <c r="P507" s="310"/>
      <c r="Q507" s="148">
        <v>49</v>
      </c>
      <c r="R507" s="148">
        <f t="shared" si="17"/>
        <v>0.6615</v>
      </c>
      <c r="S507" s="80"/>
      <c r="T507" s="3"/>
      <c r="U507" s="3"/>
      <c r="V507" s="3"/>
    </row>
    <row r="508" spans="1:22" ht="15">
      <c r="A508" s="66"/>
      <c r="B508" s="66"/>
      <c r="C508" s="66"/>
      <c r="D508" s="48"/>
      <c r="E508" s="149"/>
      <c r="F508" s="115"/>
      <c r="G508" s="311"/>
      <c r="H508" s="311"/>
      <c r="I508" s="311"/>
      <c r="J508" s="319"/>
      <c r="K508" s="320"/>
      <c r="L508" s="311"/>
      <c r="M508" s="311"/>
      <c r="N508" s="323"/>
      <c r="O508" s="323"/>
      <c r="P508" s="311"/>
      <c r="Q508" s="148"/>
      <c r="R508" s="148">
        <f>V489</f>
        <v>0</v>
      </c>
      <c r="S508" s="160">
        <f>R505+R506++R507+R508</f>
        <v>0.7875</v>
      </c>
      <c r="T508" s="3"/>
      <c r="U508" s="3"/>
      <c r="V508" s="3"/>
    </row>
    <row r="509" spans="1:22" ht="15">
      <c r="A509" s="200"/>
      <c r="B509" s="78" t="s">
        <v>47</v>
      </c>
      <c r="C509" s="85"/>
      <c r="D509" s="85"/>
      <c r="E509" s="85"/>
      <c r="F509" s="85"/>
      <c r="G509" s="81">
        <v>6.78</v>
      </c>
      <c r="H509" s="81">
        <v>18.92</v>
      </c>
      <c r="I509" s="81">
        <v>41.76</v>
      </c>
      <c r="J509" s="331">
        <f>SUM(J498:K508)</f>
        <v>365.4</v>
      </c>
      <c r="K509" s="332"/>
      <c r="L509" s="80">
        <v>0.12</v>
      </c>
      <c r="M509" s="80">
        <v>0.17</v>
      </c>
      <c r="N509" s="118" t="s">
        <v>350</v>
      </c>
      <c r="O509" s="80">
        <v>137.38</v>
      </c>
      <c r="P509" s="80">
        <v>0.91</v>
      </c>
      <c r="Q509" s="85"/>
      <c r="R509" s="148"/>
      <c r="S509" s="247">
        <f>S502+S504+S508</f>
        <v>10.54035</v>
      </c>
      <c r="T509" s="3"/>
      <c r="U509" s="3"/>
      <c r="V509" s="3"/>
    </row>
    <row r="510" spans="1:22" ht="15">
      <c r="A510" s="200"/>
      <c r="B510" s="86" t="s">
        <v>79</v>
      </c>
      <c r="C510" s="85"/>
      <c r="D510" s="85"/>
      <c r="E510" s="85"/>
      <c r="F510" s="85"/>
      <c r="G510" s="142"/>
      <c r="H510" s="142"/>
      <c r="I510" s="86"/>
      <c r="J510" s="86"/>
      <c r="K510" s="86"/>
      <c r="L510" s="86"/>
      <c r="M510" s="86"/>
      <c r="N510" s="86"/>
      <c r="O510" s="86"/>
      <c r="P510" s="86"/>
      <c r="Q510" s="85"/>
      <c r="R510" s="105"/>
      <c r="S510" s="54"/>
      <c r="T510" s="3"/>
      <c r="U510" s="3"/>
      <c r="V510" s="3"/>
    </row>
    <row r="511" spans="1:22" ht="15">
      <c r="A511" s="48"/>
      <c r="B511" s="55" t="s">
        <v>200</v>
      </c>
      <c r="C511" s="49">
        <v>100</v>
      </c>
      <c r="D511" s="48" t="s">
        <v>80</v>
      </c>
      <c r="E511" s="48">
        <v>100</v>
      </c>
      <c r="F511" s="48">
        <v>100</v>
      </c>
      <c r="G511" s="80">
        <v>0.3</v>
      </c>
      <c r="H511" s="80">
        <v>0</v>
      </c>
      <c r="I511" s="81">
        <v>8.6</v>
      </c>
      <c r="J511" s="331">
        <v>40</v>
      </c>
      <c r="K511" s="332"/>
      <c r="L511" s="80" t="s">
        <v>122</v>
      </c>
      <c r="M511" s="80">
        <v>0.03</v>
      </c>
      <c r="N511" s="118" t="s">
        <v>367</v>
      </c>
      <c r="O511" s="80">
        <v>16</v>
      </c>
      <c r="P511" s="118" t="s">
        <v>368</v>
      </c>
      <c r="Q511" s="124">
        <v>70</v>
      </c>
      <c r="R511" s="105">
        <f>Q511/1000*E511</f>
        <v>7.000000000000001</v>
      </c>
      <c r="S511" s="247">
        <f>R511</f>
        <v>7.000000000000001</v>
      </c>
      <c r="T511" s="3"/>
      <c r="U511" s="3"/>
      <c r="V511" s="3"/>
    </row>
    <row r="512" spans="1:22" ht="15">
      <c r="A512" s="200"/>
      <c r="B512" s="86" t="s">
        <v>48</v>
      </c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148"/>
      <c r="S512" s="54"/>
      <c r="T512" s="3"/>
      <c r="U512" s="3"/>
      <c r="V512" s="3"/>
    </row>
    <row r="513" spans="1:22" ht="24.75">
      <c r="A513" s="97"/>
      <c r="B513" s="307" t="s">
        <v>562</v>
      </c>
      <c r="C513" s="98">
        <v>60</v>
      </c>
      <c r="D513" s="48" t="s">
        <v>563</v>
      </c>
      <c r="E513" s="85">
        <v>60</v>
      </c>
      <c r="F513" s="48">
        <v>60</v>
      </c>
      <c r="G513" s="98">
        <v>0.48</v>
      </c>
      <c r="H513" s="48">
        <v>0.06</v>
      </c>
      <c r="I513" s="98">
        <v>1.5</v>
      </c>
      <c r="J513" s="48">
        <v>8.4</v>
      </c>
      <c r="K513" s="98"/>
      <c r="L513" s="98">
        <v>0.018</v>
      </c>
      <c r="M513" s="48">
        <v>0.024</v>
      </c>
      <c r="N513" s="98">
        <v>6</v>
      </c>
      <c r="O513" s="48">
        <v>13.8</v>
      </c>
      <c r="P513" s="98">
        <v>0.36</v>
      </c>
      <c r="Q513" s="48"/>
      <c r="R513" s="60"/>
      <c r="S513" s="54"/>
      <c r="T513" s="3"/>
      <c r="U513" s="3"/>
      <c r="V513" s="3"/>
    </row>
    <row r="514" spans="1:22" ht="15">
      <c r="A514" s="45" t="s">
        <v>453</v>
      </c>
      <c r="B514" s="45" t="s">
        <v>454</v>
      </c>
      <c r="C514" s="45">
        <v>250</v>
      </c>
      <c r="D514" s="48" t="s">
        <v>65</v>
      </c>
      <c r="E514" s="149" t="s">
        <v>456</v>
      </c>
      <c r="F514" s="115" t="s">
        <v>456</v>
      </c>
      <c r="G514" s="341">
        <v>2.8</v>
      </c>
      <c r="H514" s="341">
        <v>5.8</v>
      </c>
      <c r="I514" s="309">
        <v>13.9</v>
      </c>
      <c r="J514" s="315">
        <v>120</v>
      </c>
      <c r="K514" s="316"/>
      <c r="L514" s="309">
        <v>0.04</v>
      </c>
      <c r="M514" s="309">
        <v>0.04</v>
      </c>
      <c r="N514" s="321" t="s">
        <v>362</v>
      </c>
      <c r="O514" s="309">
        <v>16.2</v>
      </c>
      <c r="P514" s="309">
        <v>0.4</v>
      </c>
      <c r="Q514" s="268">
        <v>27</v>
      </c>
      <c r="R514" s="268">
        <f>Q514/1000*18.7</f>
        <v>0.5049</v>
      </c>
      <c r="S514" s="268"/>
      <c r="T514" s="3"/>
      <c r="U514" s="3"/>
      <c r="V514" s="3"/>
    </row>
    <row r="515" spans="1:22" ht="15">
      <c r="A515" s="62"/>
      <c r="B515" s="62" t="s">
        <v>455</v>
      </c>
      <c r="C515" s="62"/>
      <c r="D515" s="48" t="s">
        <v>60</v>
      </c>
      <c r="E515" s="48">
        <v>5</v>
      </c>
      <c r="F515" s="48">
        <v>3</v>
      </c>
      <c r="G515" s="322"/>
      <c r="H515" s="322"/>
      <c r="I515" s="310"/>
      <c r="J515" s="317"/>
      <c r="K515" s="318"/>
      <c r="L515" s="310"/>
      <c r="M515" s="310"/>
      <c r="N515" s="322"/>
      <c r="O515" s="310"/>
      <c r="P515" s="310"/>
      <c r="Q515" s="268">
        <v>6.5</v>
      </c>
      <c r="R515" s="268">
        <f>Q515/40*5</f>
        <v>0.8125</v>
      </c>
      <c r="S515" s="268"/>
      <c r="T515" s="3"/>
      <c r="U515" s="3"/>
      <c r="V515" s="3"/>
    </row>
    <row r="516" spans="1:22" ht="15">
      <c r="A516" s="62"/>
      <c r="B516" s="62"/>
      <c r="C516" s="62"/>
      <c r="D516" s="48" t="s">
        <v>41</v>
      </c>
      <c r="E516" s="149" t="s">
        <v>395</v>
      </c>
      <c r="F516" s="48">
        <v>10</v>
      </c>
      <c r="G516" s="322"/>
      <c r="H516" s="322"/>
      <c r="I516" s="310"/>
      <c r="J516" s="317"/>
      <c r="K516" s="318"/>
      <c r="L516" s="310"/>
      <c r="M516" s="310"/>
      <c r="N516" s="322"/>
      <c r="O516" s="310"/>
      <c r="P516" s="310"/>
      <c r="Q516" s="268">
        <v>25</v>
      </c>
      <c r="R516" s="268">
        <f>Q516/1000*12</f>
        <v>0.30000000000000004</v>
      </c>
      <c r="S516" s="268"/>
      <c r="T516" s="3"/>
      <c r="U516" s="3"/>
      <c r="V516" s="3"/>
    </row>
    <row r="517" spans="1:22" ht="15">
      <c r="A517" s="62"/>
      <c r="B517" s="62"/>
      <c r="C517" s="62"/>
      <c r="D517" s="48" t="s">
        <v>63</v>
      </c>
      <c r="E517" s="48">
        <v>12</v>
      </c>
      <c r="F517" s="48">
        <v>10</v>
      </c>
      <c r="G517" s="322"/>
      <c r="H517" s="322"/>
      <c r="I517" s="310"/>
      <c r="J517" s="317"/>
      <c r="K517" s="318"/>
      <c r="L517" s="310"/>
      <c r="M517" s="310"/>
      <c r="N517" s="322"/>
      <c r="O517" s="310"/>
      <c r="P517" s="310"/>
      <c r="Q517" s="268">
        <v>22</v>
      </c>
      <c r="R517" s="268">
        <f>Q517/1000*12</f>
        <v>0.264</v>
      </c>
      <c r="S517" s="268"/>
      <c r="T517" s="3"/>
      <c r="U517" s="3"/>
      <c r="V517" s="3"/>
    </row>
    <row r="518" spans="1:22" ht="15">
      <c r="A518" s="62"/>
      <c r="B518" s="62"/>
      <c r="C518" s="62"/>
      <c r="D518" s="48" t="s">
        <v>69</v>
      </c>
      <c r="E518" s="48">
        <v>5</v>
      </c>
      <c r="F518" s="48">
        <v>5</v>
      </c>
      <c r="G518" s="322"/>
      <c r="H518" s="322"/>
      <c r="I518" s="310"/>
      <c r="J518" s="317"/>
      <c r="K518" s="318"/>
      <c r="L518" s="310"/>
      <c r="M518" s="310"/>
      <c r="N518" s="322"/>
      <c r="O518" s="310"/>
      <c r="P518" s="310"/>
      <c r="Q518" s="268">
        <v>355</v>
      </c>
      <c r="R518" s="268">
        <f>Q518/1000*5</f>
        <v>1.775</v>
      </c>
      <c r="S518" s="268"/>
      <c r="T518" s="3"/>
      <c r="U518" s="3"/>
      <c r="V518" s="3"/>
    </row>
    <row r="519" spans="1:22" ht="15">
      <c r="A519" s="62"/>
      <c r="B519" s="62"/>
      <c r="C519" s="62"/>
      <c r="D519" s="48" t="s">
        <v>457</v>
      </c>
      <c r="E519" s="48">
        <v>243.5</v>
      </c>
      <c r="F519" s="48">
        <v>243.5</v>
      </c>
      <c r="G519" s="322"/>
      <c r="H519" s="322"/>
      <c r="I519" s="310"/>
      <c r="J519" s="317"/>
      <c r="K519" s="318"/>
      <c r="L519" s="310"/>
      <c r="M519" s="310"/>
      <c r="N519" s="322"/>
      <c r="O519" s="310"/>
      <c r="P519" s="310"/>
      <c r="Q519" s="268"/>
      <c r="R519" s="268"/>
      <c r="S519" s="268"/>
      <c r="T519" s="3"/>
      <c r="U519" s="3"/>
      <c r="V519" s="3"/>
    </row>
    <row r="520" spans="1:22" ht="15">
      <c r="A520" s="62"/>
      <c r="B520" s="62"/>
      <c r="C520" s="62"/>
      <c r="D520" s="48" t="s">
        <v>99</v>
      </c>
      <c r="E520" s="48">
        <v>1.5</v>
      </c>
      <c r="F520" s="48">
        <v>1.5</v>
      </c>
      <c r="G520" s="322"/>
      <c r="H520" s="322"/>
      <c r="I520" s="310"/>
      <c r="J520" s="317"/>
      <c r="K520" s="318"/>
      <c r="L520" s="310"/>
      <c r="M520" s="310"/>
      <c r="N520" s="322"/>
      <c r="O520" s="310"/>
      <c r="P520" s="310"/>
      <c r="Q520" s="268">
        <v>13</v>
      </c>
      <c r="R520" s="268">
        <f>Q520/1000*1.5</f>
        <v>0.0195</v>
      </c>
      <c r="S520" s="269">
        <f>R514+R515+R516+R517+R518+R520</f>
        <v>3.6759</v>
      </c>
      <c r="T520" s="3"/>
      <c r="U520" s="3"/>
      <c r="V520" s="3"/>
    </row>
    <row r="521" spans="1:22" ht="15">
      <c r="A521" s="45">
        <v>487</v>
      </c>
      <c r="B521" s="45" t="s">
        <v>318</v>
      </c>
      <c r="C521" s="45">
        <v>70</v>
      </c>
      <c r="D521" s="48" t="s">
        <v>319</v>
      </c>
      <c r="E521" s="48">
        <v>123.2</v>
      </c>
      <c r="F521" s="48" t="s">
        <v>321</v>
      </c>
      <c r="G521" s="341">
        <v>10.9</v>
      </c>
      <c r="H521" s="341">
        <v>6.2</v>
      </c>
      <c r="I521" s="309">
        <v>0.2</v>
      </c>
      <c r="J521" s="315">
        <v>100.8</v>
      </c>
      <c r="K521" s="316"/>
      <c r="L521" s="309" t="s">
        <v>130</v>
      </c>
      <c r="M521" s="309" t="s">
        <v>131</v>
      </c>
      <c r="N521" s="321" t="s">
        <v>317</v>
      </c>
      <c r="O521" s="321" t="s">
        <v>322</v>
      </c>
      <c r="P521" s="321" t="s">
        <v>323</v>
      </c>
      <c r="Q521" s="148">
        <v>160</v>
      </c>
      <c r="R521" s="148">
        <f t="shared" si="17"/>
        <v>19.712</v>
      </c>
      <c r="S521" s="80"/>
      <c r="T521" s="3"/>
      <c r="U521" s="3"/>
      <c r="V521" s="3"/>
    </row>
    <row r="522" spans="1:22" ht="15">
      <c r="A522" s="62"/>
      <c r="B522" s="62"/>
      <c r="C522" s="62"/>
      <c r="D522" s="48" t="s">
        <v>320</v>
      </c>
      <c r="E522" s="48"/>
      <c r="F522" s="48"/>
      <c r="G522" s="322"/>
      <c r="H522" s="322"/>
      <c r="I522" s="310"/>
      <c r="J522" s="317"/>
      <c r="K522" s="318"/>
      <c r="L522" s="310"/>
      <c r="M522" s="310"/>
      <c r="N522" s="322"/>
      <c r="O522" s="322"/>
      <c r="P522" s="322"/>
      <c r="Q522" s="148"/>
      <c r="R522" s="148">
        <f t="shared" si="17"/>
        <v>0</v>
      </c>
      <c r="S522" s="80"/>
      <c r="T522" s="3"/>
      <c r="U522" s="3"/>
      <c r="V522" s="3"/>
    </row>
    <row r="523" spans="1:22" ht="15">
      <c r="A523" s="62"/>
      <c r="B523" s="62"/>
      <c r="C523" s="62"/>
      <c r="D523" s="48" t="s">
        <v>63</v>
      </c>
      <c r="E523" s="122">
        <v>4.8</v>
      </c>
      <c r="F523" s="176">
        <v>2.8</v>
      </c>
      <c r="G523" s="322"/>
      <c r="H523" s="322"/>
      <c r="I523" s="310"/>
      <c r="J523" s="317"/>
      <c r="K523" s="318"/>
      <c r="L523" s="310"/>
      <c r="M523" s="310"/>
      <c r="N523" s="322"/>
      <c r="O523" s="322"/>
      <c r="P523" s="322"/>
      <c r="Q523" s="148">
        <v>22</v>
      </c>
      <c r="R523" s="148">
        <f t="shared" si="17"/>
        <v>0.10559999999999999</v>
      </c>
      <c r="S523" s="80"/>
      <c r="T523" s="3"/>
      <c r="U523" s="3"/>
      <c r="V523" s="3"/>
    </row>
    <row r="524" spans="1:22" ht="15">
      <c r="A524" s="62"/>
      <c r="B524" s="62"/>
      <c r="C524" s="62"/>
      <c r="D524" s="48" t="s">
        <v>99</v>
      </c>
      <c r="E524" s="122">
        <v>1</v>
      </c>
      <c r="F524" s="176">
        <v>1</v>
      </c>
      <c r="G524" s="322"/>
      <c r="H524" s="322"/>
      <c r="I524" s="310"/>
      <c r="J524" s="317"/>
      <c r="K524" s="318"/>
      <c r="L524" s="310"/>
      <c r="M524" s="310"/>
      <c r="N524" s="322"/>
      <c r="O524" s="322"/>
      <c r="P524" s="322"/>
      <c r="Q524" s="148"/>
      <c r="R524" s="148"/>
      <c r="S524" s="80"/>
      <c r="T524" s="3"/>
      <c r="U524" s="3"/>
      <c r="V524" s="3"/>
    </row>
    <row r="525" spans="1:22" ht="15">
      <c r="A525" s="66"/>
      <c r="B525" s="66"/>
      <c r="C525" s="66"/>
      <c r="D525" s="48" t="s">
        <v>83</v>
      </c>
      <c r="E525" s="122">
        <v>4.8</v>
      </c>
      <c r="F525" s="176">
        <v>2.8</v>
      </c>
      <c r="G525" s="323"/>
      <c r="H525" s="323"/>
      <c r="I525" s="311"/>
      <c r="J525" s="319"/>
      <c r="K525" s="320"/>
      <c r="L525" s="311"/>
      <c r="M525" s="311"/>
      <c r="N525" s="323"/>
      <c r="O525" s="323"/>
      <c r="P525" s="323"/>
      <c r="Q525" s="148"/>
      <c r="R525" s="148">
        <f t="shared" si="17"/>
        <v>0</v>
      </c>
      <c r="S525" s="160">
        <f>R521+R522+R523+R525</f>
        <v>19.8176</v>
      </c>
      <c r="T525" s="3"/>
      <c r="U525" s="3"/>
      <c r="V525" s="3"/>
    </row>
    <row r="526" spans="1:22" ht="15">
      <c r="A526" s="62">
        <v>518</v>
      </c>
      <c r="B526" s="62" t="s">
        <v>486</v>
      </c>
      <c r="C526" s="62">
        <v>150</v>
      </c>
      <c r="D526" s="108" t="s">
        <v>40</v>
      </c>
      <c r="E526" s="270">
        <v>206</v>
      </c>
      <c r="F526" s="270">
        <v>154.6</v>
      </c>
      <c r="G526" s="62"/>
      <c r="H526" s="104"/>
      <c r="I526" s="104"/>
      <c r="J526" s="72"/>
      <c r="K526" s="73"/>
      <c r="L526" s="62"/>
      <c r="M526" s="62"/>
      <c r="N526" s="104"/>
      <c r="O526" s="89"/>
      <c r="P526" s="104"/>
      <c r="Q526" s="148">
        <v>28</v>
      </c>
      <c r="R526" s="148">
        <f t="shared" si="17"/>
        <v>5.768</v>
      </c>
      <c r="S526" s="48" t="s">
        <v>426</v>
      </c>
      <c r="T526" s="3"/>
      <c r="U526" s="3"/>
      <c r="V526" s="3"/>
    </row>
    <row r="527" spans="1:22" ht="15">
      <c r="A527" s="62"/>
      <c r="B527" s="62"/>
      <c r="C527" s="62"/>
      <c r="D527" s="108" t="s">
        <v>99</v>
      </c>
      <c r="E527" s="270">
        <v>1</v>
      </c>
      <c r="F527" s="270">
        <v>1</v>
      </c>
      <c r="G527" s="62"/>
      <c r="H527" s="104"/>
      <c r="I527" s="104"/>
      <c r="J527" s="72"/>
      <c r="K527" s="73"/>
      <c r="L527" s="62"/>
      <c r="M527" s="62"/>
      <c r="N527" s="104"/>
      <c r="O527" s="89"/>
      <c r="P527" s="104"/>
      <c r="Q527" s="148">
        <v>13</v>
      </c>
      <c r="R527" s="199">
        <f>Q527/1000*E527</f>
        <v>0.013</v>
      </c>
      <c r="S527" s="48"/>
      <c r="T527" s="3"/>
      <c r="U527" s="3"/>
      <c r="V527" s="3"/>
    </row>
    <row r="528" spans="1:22" ht="15">
      <c r="A528" s="62"/>
      <c r="B528" s="62"/>
      <c r="C528" s="62"/>
      <c r="D528" s="55" t="s">
        <v>69</v>
      </c>
      <c r="E528" s="125">
        <v>5.2</v>
      </c>
      <c r="F528" s="125">
        <v>5.2</v>
      </c>
      <c r="G528" s="62">
        <v>3</v>
      </c>
      <c r="H528" s="128">
        <v>6.15</v>
      </c>
      <c r="I528" s="128">
        <v>24.3</v>
      </c>
      <c r="J528" s="72">
        <v>166.5</v>
      </c>
      <c r="K528" s="73"/>
      <c r="L528" s="62">
        <v>0.18</v>
      </c>
      <c r="M528" s="62">
        <v>0.07</v>
      </c>
      <c r="N528" s="104" t="s">
        <v>487</v>
      </c>
      <c r="O528" s="62">
        <v>16.6</v>
      </c>
      <c r="P528" s="104" t="s">
        <v>358</v>
      </c>
      <c r="Q528" s="148">
        <v>355</v>
      </c>
      <c r="R528" s="199">
        <f>Q528/1000*E528</f>
        <v>1.8459999999999999</v>
      </c>
      <c r="S528" s="144">
        <f>R526+R528+R527</f>
        <v>7.627</v>
      </c>
      <c r="T528" s="3"/>
      <c r="U528" s="3"/>
      <c r="V528" s="3"/>
    </row>
    <row r="529" spans="1:20" ht="15">
      <c r="A529" s="45">
        <v>639</v>
      </c>
      <c r="B529" s="45" t="s">
        <v>324</v>
      </c>
      <c r="C529" s="45">
        <v>180</v>
      </c>
      <c r="D529" s="48" t="s">
        <v>49</v>
      </c>
      <c r="E529" s="48">
        <v>18</v>
      </c>
      <c r="F529" s="48">
        <v>45</v>
      </c>
      <c r="G529" s="309">
        <v>0.54</v>
      </c>
      <c r="H529" s="309">
        <v>0</v>
      </c>
      <c r="I529" s="309">
        <v>28.26</v>
      </c>
      <c r="J529" s="315">
        <v>111.6</v>
      </c>
      <c r="K529" s="316"/>
      <c r="L529" s="309">
        <v>0</v>
      </c>
      <c r="M529" s="309">
        <v>0</v>
      </c>
      <c r="N529" s="309">
        <v>0</v>
      </c>
      <c r="O529" s="321" t="s">
        <v>192</v>
      </c>
      <c r="P529" s="321" t="s">
        <v>191</v>
      </c>
      <c r="Q529" s="148">
        <v>70</v>
      </c>
      <c r="R529" s="148">
        <f t="shared" si="17"/>
        <v>1.2600000000000002</v>
      </c>
      <c r="S529" s="80"/>
      <c r="T529" s="3"/>
    </row>
    <row r="530" spans="1:19" ht="15">
      <c r="A530" s="62"/>
      <c r="B530" s="62" t="s">
        <v>551</v>
      </c>
      <c r="C530" s="62"/>
      <c r="D530" s="48" t="s">
        <v>33</v>
      </c>
      <c r="E530" s="48">
        <v>18</v>
      </c>
      <c r="F530" s="48">
        <v>18</v>
      </c>
      <c r="G530" s="310"/>
      <c r="H530" s="310"/>
      <c r="I530" s="310"/>
      <c r="J530" s="317"/>
      <c r="K530" s="318"/>
      <c r="L530" s="310"/>
      <c r="M530" s="310"/>
      <c r="N530" s="310"/>
      <c r="O530" s="322"/>
      <c r="P530" s="322"/>
      <c r="Q530" s="148">
        <v>49</v>
      </c>
      <c r="R530" s="148">
        <f t="shared" si="17"/>
        <v>0.882</v>
      </c>
      <c r="S530" s="80"/>
    </row>
    <row r="531" spans="1:19" ht="15">
      <c r="A531" s="62"/>
      <c r="B531" s="62"/>
      <c r="C531" s="62"/>
      <c r="D531" s="48" t="s">
        <v>302</v>
      </c>
      <c r="E531" s="48">
        <v>0.18</v>
      </c>
      <c r="F531" s="176">
        <v>0.18</v>
      </c>
      <c r="G531" s="310"/>
      <c r="H531" s="310"/>
      <c r="I531" s="310"/>
      <c r="J531" s="317"/>
      <c r="K531" s="318"/>
      <c r="L531" s="310"/>
      <c r="M531" s="310"/>
      <c r="N531" s="310"/>
      <c r="O531" s="322"/>
      <c r="P531" s="322"/>
      <c r="Q531" s="148">
        <v>337</v>
      </c>
      <c r="R531" s="148">
        <f t="shared" si="17"/>
        <v>0.06066</v>
      </c>
      <c r="S531" s="80"/>
    </row>
    <row r="532" spans="1:19" ht="15">
      <c r="A532" s="66"/>
      <c r="B532" s="66"/>
      <c r="C532" s="66"/>
      <c r="D532" s="48" t="s">
        <v>32</v>
      </c>
      <c r="E532" s="48">
        <v>180</v>
      </c>
      <c r="F532" s="48">
        <v>180</v>
      </c>
      <c r="G532" s="311"/>
      <c r="H532" s="311"/>
      <c r="I532" s="311"/>
      <c r="J532" s="319"/>
      <c r="K532" s="320"/>
      <c r="L532" s="311"/>
      <c r="M532" s="311"/>
      <c r="N532" s="311"/>
      <c r="O532" s="323"/>
      <c r="P532" s="323"/>
      <c r="Q532" s="148"/>
      <c r="R532" s="148">
        <f t="shared" si="17"/>
        <v>0</v>
      </c>
      <c r="S532" s="160">
        <f>R529+R530+R531+R532</f>
        <v>2.2026600000000003</v>
      </c>
    </row>
    <row r="533" spans="1:19" ht="15">
      <c r="A533" s="66"/>
      <c r="B533" s="66" t="s">
        <v>421</v>
      </c>
      <c r="C533" s="66">
        <v>40</v>
      </c>
      <c r="D533" s="48" t="s">
        <v>421</v>
      </c>
      <c r="E533" s="48">
        <v>40</v>
      </c>
      <c r="F533" s="48">
        <v>40</v>
      </c>
      <c r="G533" s="66">
        <v>2.6</v>
      </c>
      <c r="H533" s="129">
        <v>0.4</v>
      </c>
      <c r="I533" s="66">
        <v>13.6</v>
      </c>
      <c r="J533" s="75">
        <v>72.4</v>
      </c>
      <c r="K533" s="76"/>
      <c r="L533" s="66" t="s">
        <v>116</v>
      </c>
      <c r="M533" s="66" t="s">
        <v>425</v>
      </c>
      <c r="N533" s="66">
        <v>0</v>
      </c>
      <c r="O533" s="109" t="s">
        <v>249</v>
      </c>
      <c r="P533" s="109" t="s">
        <v>448</v>
      </c>
      <c r="Q533" s="148">
        <v>18.6</v>
      </c>
      <c r="R533" s="148">
        <f t="shared" si="17"/>
        <v>0.7440000000000001</v>
      </c>
      <c r="S533" s="160">
        <v>0.74</v>
      </c>
    </row>
    <row r="534" spans="1:19" ht="15">
      <c r="A534" s="49"/>
      <c r="B534" s="49" t="s">
        <v>52</v>
      </c>
      <c r="C534" s="49">
        <v>30</v>
      </c>
      <c r="D534" s="48" t="s">
        <v>297</v>
      </c>
      <c r="E534" s="48">
        <v>30</v>
      </c>
      <c r="F534" s="48">
        <v>30</v>
      </c>
      <c r="G534" s="176">
        <v>2.4</v>
      </c>
      <c r="H534" s="48">
        <v>0.36</v>
      </c>
      <c r="I534" s="48">
        <v>12.6</v>
      </c>
      <c r="J534" s="356">
        <v>60.75</v>
      </c>
      <c r="K534" s="357"/>
      <c r="L534" s="48" t="s">
        <v>130</v>
      </c>
      <c r="M534" s="48" t="s">
        <v>449</v>
      </c>
      <c r="N534" s="48">
        <v>0</v>
      </c>
      <c r="O534" s="115" t="s">
        <v>424</v>
      </c>
      <c r="P534" s="115" t="s">
        <v>328</v>
      </c>
      <c r="Q534" s="148">
        <v>23.33</v>
      </c>
      <c r="R534" s="148">
        <f t="shared" si="17"/>
        <v>0.6998999999999999</v>
      </c>
      <c r="S534" s="160">
        <v>0.7</v>
      </c>
    </row>
    <row r="535" spans="1:19" ht="15">
      <c r="A535" s="84"/>
      <c r="B535" s="78" t="s">
        <v>47</v>
      </c>
      <c r="C535" s="85"/>
      <c r="D535" s="85"/>
      <c r="E535" s="85"/>
      <c r="F535" s="85"/>
      <c r="G535" s="80">
        <f>SUM(G514:G534)</f>
        <v>22.24</v>
      </c>
      <c r="H535" s="80">
        <f>SUM(H514:H534)</f>
        <v>18.909999999999997</v>
      </c>
      <c r="I535" s="80">
        <f>SUM(I514:I534)</f>
        <v>92.85999999999999</v>
      </c>
      <c r="J535" s="331">
        <f>SUM(J514:K534)</f>
        <v>632.05</v>
      </c>
      <c r="K535" s="332"/>
      <c r="L535" s="80">
        <v>0.37</v>
      </c>
      <c r="M535" s="80">
        <v>0.27</v>
      </c>
      <c r="N535" s="80">
        <v>34.02</v>
      </c>
      <c r="O535" s="118" t="s">
        <v>500</v>
      </c>
      <c r="P535" s="118" t="s">
        <v>501</v>
      </c>
      <c r="Q535" s="85"/>
      <c r="R535" s="148"/>
      <c r="S535" s="247">
        <f>S520+S525+S528+S532+S533+S534</f>
        <v>34.76316</v>
      </c>
    </row>
    <row r="536" spans="1:19" ht="15">
      <c r="A536" s="84"/>
      <c r="B536" s="86" t="s">
        <v>53</v>
      </c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148"/>
      <c r="S536" s="54"/>
    </row>
    <row r="537" spans="1:19" ht="15">
      <c r="A537" s="45">
        <v>1081</v>
      </c>
      <c r="B537" s="45" t="s">
        <v>326</v>
      </c>
      <c r="C537" s="45">
        <v>70</v>
      </c>
      <c r="D537" s="48" t="s">
        <v>31</v>
      </c>
      <c r="E537" s="48">
        <v>51.2</v>
      </c>
      <c r="F537" s="176">
        <v>51.2</v>
      </c>
      <c r="G537" s="341">
        <v>3.71</v>
      </c>
      <c r="H537" s="309">
        <v>7.07</v>
      </c>
      <c r="I537" s="341">
        <v>23.1</v>
      </c>
      <c r="J537" s="315">
        <v>173.6</v>
      </c>
      <c r="K537" s="316"/>
      <c r="L537" s="309" t="s">
        <v>177</v>
      </c>
      <c r="M537" s="309" t="s">
        <v>134</v>
      </c>
      <c r="N537" s="309" t="s">
        <v>117</v>
      </c>
      <c r="O537" s="321" t="s">
        <v>178</v>
      </c>
      <c r="P537" s="309" t="s">
        <v>328</v>
      </c>
      <c r="Q537" s="148">
        <v>49</v>
      </c>
      <c r="R537" s="148">
        <f t="shared" si="17"/>
        <v>2.5088000000000004</v>
      </c>
      <c r="S537" s="48"/>
    </row>
    <row r="538" spans="1:19" ht="15">
      <c r="A538" s="62" t="s">
        <v>257</v>
      </c>
      <c r="B538" s="62" t="s">
        <v>411</v>
      </c>
      <c r="C538" s="62"/>
      <c r="D538" s="48" t="s">
        <v>60</v>
      </c>
      <c r="E538" s="122">
        <v>3.8</v>
      </c>
      <c r="F538" s="176">
        <v>3.8</v>
      </c>
      <c r="G538" s="322"/>
      <c r="H538" s="310"/>
      <c r="I538" s="322"/>
      <c r="J538" s="317"/>
      <c r="K538" s="318"/>
      <c r="L538" s="310"/>
      <c r="M538" s="310"/>
      <c r="N538" s="310"/>
      <c r="O538" s="322"/>
      <c r="P538" s="310"/>
      <c r="Q538" s="148">
        <v>6.5</v>
      </c>
      <c r="R538" s="148">
        <f>Q538/40*E538</f>
        <v>0.6174999999999999</v>
      </c>
      <c r="S538" s="48"/>
    </row>
    <row r="539" spans="1:19" ht="15">
      <c r="A539" s="62"/>
      <c r="B539" s="62"/>
      <c r="C539" s="62"/>
      <c r="D539" s="48" t="s">
        <v>68</v>
      </c>
      <c r="E539" s="122">
        <v>2.3</v>
      </c>
      <c r="F539" s="176">
        <v>2.3</v>
      </c>
      <c r="G539" s="322"/>
      <c r="H539" s="310"/>
      <c r="I539" s="322"/>
      <c r="J539" s="317"/>
      <c r="K539" s="318"/>
      <c r="L539" s="310"/>
      <c r="M539" s="310"/>
      <c r="N539" s="310"/>
      <c r="O539" s="322"/>
      <c r="P539" s="310"/>
      <c r="Q539" s="148">
        <v>355</v>
      </c>
      <c r="R539" s="148">
        <f t="shared" si="17"/>
        <v>0.8164999999999999</v>
      </c>
      <c r="S539" s="48"/>
    </row>
    <row r="540" spans="1:19" ht="15">
      <c r="A540" s="62"/>
      <c r="B540" s="62"/>
      <c r="C540" s="62"/>
      <c r="D540" s="48" t="s">
        <v>55</v>
      </c>
      <c r="E540" s="122">
        <v>30.8</v>
      </c>
      <c r="F540" s="176">
        <v>30.8</v>
      </c>
      <c r="G540" s="322"/>
      <c r="H540" s="310"/>
      <c r="I540" s="322"/>
      <c r="J540" s="317"/>
      <c r="K540" s="318"/>
      <c r="L540" s="310"/>
      <c r="M540" s="310"/>
      <c r="N540" s="310"/>
      <c r="O540" s="322"/>
      <c r="P540" s="310"/>
      <c r="Q540" s="148">
        <v>27</v>
      </c>
      <c r="R540" s="148">
        <f t="shared" si="17"/>
        <v>0.8316</v>
      </c>
      <c r="S540" s="48"/>
    </row>
    <row r="541" spans="1:19" ht="15">
      <c r="A541" s="62"/>
      <c r="B541" s="62"/>
      <c r="C541" s="62"/>
      <c r="D541" s="48" t="s">
        <v>56</v>
      </c>
      <c r="E541" s="48">
        <v>0.7</v>
      </c>
      <c r="F541" s="176">
        <v>0.7</v>
      </c>
      <c r="G541" s="322"/>
      <c r="H541" s="310"/>
      <c r="I541" s="322"/>
      <c r="J541" s="317"/>
      <c r="K541" s="318"/>
      <c r="L541" s="310"/>
      <c r="M541" s="310"/>
      <c r="N541" s="310"/>
      <c r="O541" s="322"/>
      <c r="P541" s="310"/>
      <c r="Q541" s="148">
        <v>180</v>
      </c>
      <c r="R541" s="148">
        <f t="shared" si="17"/>
        <v>0.126</v>
      </c>
      <c r="S541" s="48"/>
    </row>
    <row r="542" spans="1:19" ht="15">
      <c r="A542" s="62"/>
      <c r="B542" s="62"/>
      <c r="C542" s="62"/>
      <c r="D542" s="48" t="s">
        <v>99</v>
      </c>
      <c r="E542" s="48">
        <v>0.7</v>
      </c>
      <c r="F542" s="176">
        <v>0.7</v>
      </c>
      <c r="G542" s="322"/>
      <c r="H542" s="310"/>
      <c r="I542" s="322"/>
      <c r="J542" s="317"/>
      <c r="K542" s="318"/>
      <c r="L542" s="310"/>
      <c r="M542" s="310"/>
      <c r="N542" s="310"/>
      <c r="O542" s="322"/>
      <c r="P542" s="310"/>
      <c r="Q542" s="148">
        <v>13</v>
      </c>
      <c r="R542" s="148">
        <f t="shared" si="17"/>
        <v>0.009099999999999999</v>
      </c>
      <c r="S542" s="48"/>
    </row>
    <row r="543" spans="1:19" ht="15">
      <c r="A543" s="62"/>
      <c r="B543" s="62"/>
      <c r="C543" s="62"/>
      <c r="D543" s="48" t="s">
        <v>46</v>
      </c>
      <c r="E543" s="122">
        <v>3.7</v>
      </c>
      <c r="F543" s="176">
        <v>3.7</v>
      </c>
      <c r="G543" s="322"/>
      <c r="H543" s="310"/>
      <c r="I543" s="322"/>
      <c r="J543" s="317"/>
      <c r="K543" s="318"/>
      <c r="L543" s="310"/>
      <c r="M543" s="310"/>
      <c r="N543" s="310"/>
      <c r="O543" s="322"/>
      <c r="P543" s="310"/>
      <c r="Q543" s="148">
        <v>75</v>
      </c>
      <c r="R543" s="148">
        <f t="shared" si="17"/>
        <v>0.2775</v>
      </c>
      <c r="S543" s="48"/>
    </row>
    <row r="544" spans="1:19" ht="15">
      <c r="A544" s="62"/>
      <c r="B544" s="62"/>
      <c r="C544" s="62"/>
      <c r="D544" s="48" t="s">
        <v>33</v>
      </c>
      <c r="E544" s="122">
        <v>1.8</v>
      </c>
      <c r="F544" s="176">
        <v>1.8</v>
      </c>
      <c r="G544" s="322"/>
      <c r="H544" s="310"/>
      <c r="I544" s="322"/>
      <c r="J544" s="317"/>
      <c r="K544" s="318"/>
      <c r="L544" s="310"/>
      <c r="M544" s="310"/>
      <c r="N544" s="310"/>
      <c r="O544" s="322"/>
      <c r="P544" s="310"/>
      <c r="Q544" s="148">
        <v>49</v>
      </c>
      <c r="R544" s="148">
        <f t="shared" si="17"/>
        <v>0.0882</v>
      </c>
      <c r="S544" s="160"/>
    </row>
    <row r="545" spans="1:19" ht="15">
      <c r="A545" s="66"/>
      <c r="B545" s="66"/>
      <c r="C545" s="66"/>
      <c r="D545" s="48" t="s">
        <v>412</v>
      </c>
      <c r="E545" s="122">
        <v>7</v>
      </c>
      <c r="F545" s="176">
        <v>7</v>
      </c>
      <c r="G545" s="109"/>
      <c r="H545" s="66"/>
      <c r="I545" s="109"/>
      <c r="J545" s="75"/>
      <c r="K545" s="76"/>
      <c r="L545" s="66"/>
      <c r="M545" s="66"/>
      <c r="N545" s="66"/>
      <c r="O545" s="109"/>
      <c r="P545" s="66"/>
      <c r="Q545" s="148">
        <v>74</v>
      </c>
      <c r="R545" s="148">
        <f t="shared" si="17"/>
        <v>0.518</v>
      </c>
      <c r="S545" s="160">
        <f>R537+R538+R539+R540+R541+R542+R543+R544+R545</f>
        <v>5.793200000000001</v>
      </c>
    </row>
    <row r="546" spans="1:19" ht="27" customHeight="1">
      <c r="A546" s="49">
        <v>698</v>
      </c>
      <c r="B546" s="49" t="s">
        <v>245</v>
      </c>
      <c r="C546" s="49">
        <v>180</v>
      </c>
      <c r="D546" s="48" t="s">
        <v>73</v>
      </c>
      <c r="E546" s="48">
        <v>185.4</v>
      </c>
      <c r="F546" s="48">
        <v>180</v>
      </c>
      <c r="G546" s="176">
        <v>5.4</v>
      </c>
      <c r="H546" s="176">
        <v>10.8</v>
      </c>
      <c r="I546" s="176">
        <v>7.38</v>
      </c>
      <c r="J546" s="356">
        <v>153</v>
      </c>
      <c r="K546" s="357"/>
      <c r="L546" s="48" t="s">
        <v>116</v>
      </c>
      <c r="M546" s="48" t="s">
        <v>144</v>
      </c>
      <c r="N546" s="48" t="s">
        <v>145</v>
      </c>
      <c r="O546" s="48">
        <v>248</v>
      </c>
      <c r="P546" s="48" t="s">
        <v>132</v>
      </c>
      <c r="Q546" s="148">
        <v>51</v>
      </c>
      <c r="R546" s="148">
        <f t="shared" si="17"/>
        <v>9.4554</v>
      </c>
      <c r="S546" s="160">
        <f>R546</f>
        <v>9.4554</v>
      </c>
    </row>
    <row r="547" spans="1:19" ht="15">
      <c r="A547" s="84"/>
      <c r="B547" s="78" t="s">
        <v>47</v>
      </c>
      <c r="C547" s="85"/>
      <c r="D547" s="85"/>
      <c r="E547" s="85"/>
      <c r="F547" s="85"/>
      <c r="G547" s="81">
        <v>9.11</v>
      </c>
      <c r="H547" s="81">
        <v>17.87</v>
      </c>
      <c r="I547" s="80">
        <f>SUM(I537:I546)</f>
        <v>30.48</v>
      </c>
      <c r="J547" s="331">
        <f>SUM(J537:K546)</f>
        <v>326.6</v>
      </c>
      <c r="K547" s="332"/>
      <c r="L547" s="80" t="s">
        <v>153</v>
      </c>
      <c r="M547" s="80" t="s">
        <v>347</v>
      </c>
      <c r="N547" s="118" t="s">
        <v>348</v>
      </c>
      <c r="O547" s="80">
        <v>250.1</v>
      </c>
      <c r="P547" s="80" t="s">
        <v>337</v>
      </c>
      <c r="Q547" s="148"/>
      <c r="R547" s="48"/>
      <c r="S547" s="160">
        <f>S545+S546</f>
        <v>15.2486</v>
      </c>
    </row>
    <row r="548" spans="1:19" ht="15">
      <c r="A548" s="84"/>
      <c r="B548" s="117" t="s">
        <v>57</v>
      </c>
      <c r="C548" s="85"/>
      <c r="D548" s="85"/>
      <c r="E548" s="85"/>
      <c r="F548" s="85"/>
      <c r="G548" s="80">
        <f>SUM(G509+G511+G535+G547)</f>
        <v>38.43</v>
      </c>
      <c r="H548" s="80">
        <f>SUM(H509+H511+H535+H547)</f>
        <v>55.7</v>
      </c>
      <c r="I548" s="80">
        <f>SUM(I509+I511+I535+I547)</f>
        <v>173.69999999999996</v>
      </c>
      <c r="J548" s="331">
        <f>SUM(J509+J511+J535+J547)</f>
        <v>1364.0499999999997</v>
      </c>
      <c r="K548" s="332"/>
      <c r="L548" s="80">
        <v>0.62</v>
      </c>
      <c r="M548" s="80">
        <v>0.81</v>
      </c>
      <c r="N548" s="80">
        <v>50.96</v>
      </c>
      <c r="O548" s="80">
        <v>480.07</v>
      </c>
      <c r="P548" s="118" t="s">
        <v>502</v>
      </c>
      <c r="Q548" s="48"/>
      <c r="R548" s="48"/>
      <c r="S548" s="160">
        <f>S509+S511+S535+S547</f>
        <v>67.55211</v>
      </c>
    </row>
    <row r="549" spans="1:20" ht="1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3"/>
    </row>
    <row r="550" spans="1:20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3"/>
    </row>
    <row r="551" ht="15">
      <c r="T551" s="3"/>
    </row>
    <row r="552" ht="15">
      <c r="T552" s="3"/>
    </row>
    <row r="553" ht="15">
      <c r="T553" s="3"/>
    </row>
    <row r="554" ht="15">
      <c r="T554" s="3"/>
    </row>
    <row r="555" ht="15">
      <c r="T555" s="3"/>
    </row>
    <row r="556" ht="15">
      <c r="T556" s="3"/>
    </row>
    <row r="557" ht="15">
      <c r="T557" s="3"/>
    </row>
    <row r="558" ht="15">
      <c r="T558" s="3"/>
    </row>
    <row r="559" ht="12.75" customHeight="1">
      <c r="T559" s="3"/>
    </row>
    <row r="560" ht="15">
      <c r="T560" s="3"/>
    </row>
    <row r="561" ht="15">
      <c r="T561" s="3"/>
    </row>
    <row r="562" ht="15">
      <c r="T562" s="3"/>
    </row>
    <row r="563" ht="15">
      <c r="T563" s="3"/>
    </row>
    <row r="564" ht="15" hidden="1">
      <c r="T564" s="3"/>
    </row>
    <row r="565" ht="15">
      <c r="T565" s="3"/>
    </row>
    <row r="566" spans="2:20" ht="15.75">
      <c r="B566" s="286" t="s">
        <v>329</v>
      </c>
      <c r="T566" s="3"/>
    </row>
    <row r="567" spans="1:20" ht="15">
      <c r="A567" s="27" t="s">
        <v>0</v>
      </c>
      <c r="B567" s="27" t="s">
        <v>1</v>
      </c>
      <c r="C567" s="27" t="s">
        <v>3</v>
      </c>
      <c r="D567" s="27" t="s">
        <v>5</v>
      </c>
      <c r="E567" s="331" t="s">
        <v>3</v>
      </c>
      <c r="F567" s="395"/>
      <c r="G567" s="381" t="s">
        <v>26</v>
      </c>
      <c r="H567" s="382"/>
      <c r="I567" s="382"/>
      <c r="J567" s="170" t="s">
        <v>11</v>
      </c>
      <c r="K567" s="171"/>
      <c r="L567" s="331" t="s">
        <v>13</v>
      </c>
      <c r="M567" s="395"/>
      <c r="N567" s="395"/>
      <c r="O567" s="381" t="s">
        <v>24</v>
      </c>
      <c r="P567" s="382"/>
      <c r="Q567" s="33" t="s">
        <v>19</v>
      </c>
      <c r="R567" s="33" t="s">
        <v>21</v>
      </c>
      <c r="S567" s="33" t="s">
        <v>21</v>
      </c>
      <c r="T567" s="3"/>
    </row>
    <row r="568" spans="1:20" ht="15">
      <c r="A568" s="34"/>
      <c r="B568" s="35" t="s">
        <v>2</v>
      </c>
      <c r="C568" s="35" t="s">
        <v>4</v>
      </c>
      <c r="D568" s="34"/>
      <c r="E568" s="27" t="s">
        <v>6</v>
      </c>
      <c r="F568" s="27" t="s">
        <v>7</v>
      </c>
      <c r="G568" s="391" t="s">
        <v>27</v>
      </c>
      <c r="H568" s="391"/>
      <c r="I568" s="391"/>
      <c r="J568" s="172" t="s">
        <v>12</v>
      </c>
      <c r="K568" s="173"/>
      <c r="L568" s="333" t="s">
        <v>14</v>
      </c>
      <c r="M568" s="373" t="s">
        <v>15</v>
      </c>
      <c r="N568" s="373" t="s">
        <v>16</v>
      </c>
      <c r="O568" s="396" t="s">
        <v>25</v>
      </c>
      <c r="P568" s="396"/>
      <c r="Q568" s="37" t="s">
        <v>20</v>
      </c>
      <c r="R568" s="37" t="s">
        <v>22</v>
      </c>
      <c r="S568" s="37" t="s">
        <v>23</v>
      </c>
      <c r="T568" s="3"/>
    </row>
    <row r="569" spans="1:20" ht="15">
      <c r="A569" s="38"/>
      <c r="B569" s="38"/>
      <c r="C569" s="38"/>
      <c r="D569" s="38"/>
      <c r="E569" s="38"/>
      <c r="F569" s="38"/>
      <c r="G569" s="39" t="s">
        <v>8</v>
      </c>
      <c r="H569" s="39" t="s">
        <v>9</v>
      </c>
      <c r="I569" s="39" t="s">
        <v>10</v>
      </c>
      <c r="J569" s="40"/>
      <c r="K569" s="41"/>
      <c r="L569" s="334"/>
      <c r="M569" s="374"/>
      <c r="N569" s="374"/>
      <c r="O569" s="39" t="s">
        <v>17</v>
      </c>
      <c r="P569" s="39" t="s">
        <v>18</v>
      </c>
      <c r="Q569" s="38"/>
      <c r="R569" s="38"/>
      <c r="S569" s="38"/>
      <c r="T569" s="3"/>
    </row>
    <row r="570" spans="1:20" ht="15">
      <c r="A570" s="28" t="s">
        <v>35</v>
      </c>
      <c r="B570" s="29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257"/>
      <c r="S570" s="54"/>
      <c r="T570" s="3"/>
    </row>
    <row r="571" spans="1:20" ht="15">
      <c r="A571" s="45" t="s">
        <v>330</v>
      </c>
      <c r="B571" s="45" t="s">
        <v>331</v>
      </c>
      <c r="C571" s="45">
        <v>150</v>
      </c>
      <c r="D571" s="48" t="s">
        <v>72</v>
      </c>
      <c r="E571" s="48">
        <v>125.5</v>
      </c>
      <c r="F571" s="48">
        <v>123</v>
      </c>
      <c r="G571" s="309">
        <v>25.55</v>
      </c>
      <c r="H571" s="341">
        <v>3.49</v>
      </c>
      <c r="I571" s="339">
        <v>23.9</v>
      </c>
      <c r="J571" s="315">
        <v>227.55</v>
      </c>
      <c r="K571" s="316"/>
      <c r="L571" s="309">
        <v>0.1</v>
      </c>
      <c r="M571" s="309">
        <v>0.38</v>
      </c>
      <c r="N571" s="309">
        <v>0.69</v>
      </c>
      <c r="O571" s="309">
        <v>238.23</v>
      </c>
      <c r="P571" s="309">
        <v>1.01</v>
      </c>
      <c r="Q571" s="148">
        <v>188</v>
      </c>
      <c r="R571" s="148">
        <f>Q571/1000*E571</f>
        <v>23.594</v>
      </c>
      <c r="S571" s="48"/>
      <c r="T571" s="3"/>
    </row>
    <row r="572" spans="1:20" ht="15">
      <c r="A572" s="62">
        <v>355</v>
      </c>
      <c r="B572" s="62"/>
      <c r="C572" s="62"/>
      <c r="D572" s="48" t="s">
        <v>298</v>
      </c>
      <c r="E572" s="176">
        <v>17.2</v>
      </c>
      <c r="F572" s="176">
        <v>17.2</v>
      </c>
      <c r="G572" s="310"/>
      <c r="H572" s="322"/>
      <c r="I572" s="340"/>
      <c r="J572" s="317"/>
      <c r="K572" s="318"/>
      <c r="L572" s="310"/>
      <c r="M572" s="310"/>
      <c r="N572" s="310"/>
      <c r="O572" s="310"/>
      <c r="P572" s="310"/>
      <c r="Q572" s="148">
        <v>27</v>
      </c>
      <c r="R572" s="148">
        <f>Q572/1000*E572</f>
        <v>0.4644</v>
      </c>
      <c r="S572" s="48"/>
      <c r="T572" s="3"/>
    </row>
    <row r="573" spans="1:20" ht="15">
      <c r="A573" s="62"/>
      <c r="B573" s="62"/>
      <c r="C573" s="62"/>
      <c r="D573" s="48" t="s">
        <v>60</v>
      </c>
      <c r="E573" s="176">
        <v>9</v>
      </c>
      <c r="F573" s="176">
        <v>9</v>
      </c>
      <c r="G573" s="310"/>
      <c r="H573" s="322"/>
      <c r="I573" s="340"/>
      <c r="J573" s="317"/>
      <c r="K573" s="318"/>
      <c r="L573" s="310"/>
      <c r="M573" s="310"/>
      <c r="N573" s="310"/>
      <c r="O573" s="310"/>
      <c r="P573" s="310"/>
      <c r="Q573" s="148">
        <v>6.5</v>
      </c>
      <c r="R573" s="148">
        <f>Q573/40*E573</f>
        <v>1.4625000000000001</v>
      </c>
      <c r="S573" s="48"/>
      <c r="T573" s="3"/>
    </row>
    <row r="574" spans="1:20" ht="15">
      <c r="A574" s="62"/>
      <c r="B574" s="62"/>
      <c r="C574" s="62"/>
      <c r="D574" s="48" t="s">
        <v>33</v>
      </c>
      <c r="E574" s="176">
        <v>9</v>
      </c>
      <c r="F574" s="176">
        <v>9</v>
      </c>
      <c r="G574" s="310"/>
      <c r="H574" s="322"/>
      <c r="I574" s="340"/>
      <c r="J574" s="317"/>
      <c r="K574" s="318"/>
      <c r="L574" s="310"/>
      <c r="M574" s="310"/>
      <c r="N574" s="310"/>
      <c r="O574" s="310"/>
      <c r="P574" s="310"/>
      <c r="Q574" s="148">
        <v>49</v>
      </c>
      <c r="R574" s="148">
        <f aca="true" t="shared" si="18" ref="R574:R589">Q574/1000*E574</f>
        <v>0.441</v>
      </c>
      <c r="S574" s="48"/>
      <c r="T574" s="3"/>
    </row>
    <row r="575" spans="1:20" ht="14.25" customHeight="1">
      <c r="A575" s="62"/>
      <c r="B575" s="62"/>
      <c r="C575" s="62"/>
      <c r="D575" s="48" t="s">
        <v>99</v>
      </c>
      <c r="E575" s="48">
        <v>1.2</v>
      </c>
      <c r="F575" s="48">
        <v>1.2</v>
      </c>
      <c r="G575" s="310"/>
      <c r="H575" s="322"/>
      <c r="I575" s="340"/>
      <c r="J575" s="317"/>
      <c r="K575" s="318"/>
      <c r="L575" s="310"/>
      <c r="M575" s="310"/>
      <c r="N575" s="310"/>
      <c r="O575" s="310"/>
      <c r="P575" s="310"/>
      <c r="Q575" s="148">
        <v>13</v>
      </c>
      <c r="R575" s="148">
        <f t="shared" si="18"/>
        <v>0.0156</v>
      </c>
      <c r="S575" s="48"/>
      <c r="T575" s="3"/>
    </row>
    <row r="576" spans="1:20" ht="0.75" customHeight="1" hidden="1">
      <c r="A576" s="62"/>
      <c r="B576" s="62"/>
      <c r="C576" s="62"/>
      <c r="D576" s="48"/>
      <c r="E576" s="48"/>
      <c r="F576" s="48"/>
      <c r="G576" s="310"/>
      <c r="H576" s="322"/>
      <c r="I576" s="340"/>
      <c r="J576" s="317"/>
      <c r="K576" s="318"/>
      <c r="L576" s="310"/>
      <c r="M576" s="310"/>
      <c r="N576" s="310"/>
      <c r="O576" s="310"/>
      <c r="P576" s="310"/>
      <c r="Q576" s="148">
        <v>132.5</v>
      </c>
      <c r="R576" s="148">
        <f t="shared" si="18"/>
        <v>0</v>
      </c>
      <c r="S576" s="48"/>
      <c r="T576" s="3"/>
    </row>
    <row r="577" spans="1:20" ht="15" hidden="1">
      <c r="A577" s="66"/>
      <c r="B577" s="66"/>
      <c r="C577" s="66"/>
      <c r="D577" s="48"/>
      <c r="E577" s="48"/>
      <c r="F577" s="48"/>
      <c r="G577" s="311"/>
      <c r="H577" s="323"/>
      <c r="I577" s="340"/>
      <c r="J577" s="319"/>
      <c r="K577" s="320"/>
      <c r="L577" s="311"/>
      <c r="M577" s="311"/>
      <c r="N577" s="311"/>
      <c r="O577" s="311"/>
      <c r="P577" s="311"/>
      <c r="Q577" s="148"/>
      <c r="R577" s="148">
        <f t="shared" si="18"/>
        <v>0</v>
      </c>
      <c r="S577" s="160">
        <f>R571+R572+R573+R574+R575+R576+R577</f>
        <v>25.9775</v>
      </c>
      <c r="T577" s="3"/>
    </row>
    <row r="578" spans="1:20" ht="15">
      <c r="A578" s="99">
        <v>600</v>
      </c>
      <c r="B578" s="45" t="s">
        <v>573</v>
      </c>
      <c r="C578" s="45">
        <v>30</v>
      </c>
      <c r="D578" s="419" t="s">
        <v>309</v>
      </c>
      <c r="E578" s="152">
        <v>7.5</v>
      </c>
      <c r="F578" s="420">
        <v>7.5</v>
      </c>
      <c r="G578" s="422"/>
      <c r="H578" s="101"/>
      <c r="I578" s="101"/>
      <c r="J578" s="184"/>
      <c r="K578" s="185"/>
      <c r="L578" s="45"/>
      <c r="M578" s="45"/>
      <c r="N578" s="102"/>
      <c r="O578" s="45"/>
      <c r="P578" s="102"/>
      <c r="Q578" s="148"/>
      <c r="R578" s="157"/>
      <c r="S578" s="114"/>
      <c r="T578" s="3"/>
    </row>
    <row r="579" spans="1:20" ht="15">
      <c r="A579" s="99"/>
      <c r="B579" s="45"/>
      <c r="C579" s="45"/>
      <c r="D579" s="419" t="s">
        <v>69</v>
      </c>
      <c r="E579" s="152">
        <v>1.5</v>
      </c>
      <c r="F579" s="420">
        <v>1.5</v>
      </c>
      <c r="G579" s="422"/>
      <c r="H579" s="101"/>
      <c r="I579" s="101"/>
      <c r="J579" s="184"/>
      <c r="K579" s="185"/>
      <c r="L579" s="45"/>
      <c r="M579" s="45"/>
      <c r="N579" s="102"/>
      <c r="O579" s="45"/>
      <c r="P579" s="102"/>
      <c r="Q579" s="148"/>
      <c r="R579" s="157"/>
      <c r="S579" s="57"/>
      <c r="T579" s="3"/>
    </row>
    <row r="580" spans="1:20" ht="15">
      <c r="A580" s="137"/>
      <c r="B580" s="72"/>
      <c r="C580" s="62"/>
      <c r="D580" s="419" t="s">
        <v>67</v>
      </c>
      <c r="E580" s="152">
        <v>1.4</v>
      </c>
      <c r="F580" s="420">
        <v>1.4</v>
      </c>
      <c r="G580" s="422"/>
      <c r="H580" s="101"/>
      <c r="I580" s="101"/>
      <c r="J580" s="184"/>
      <c r="K580" s="185"/>
      <c r="L580" s="45"/>
      <c r="M580" s="45"/>
      <c r="N580" s="102"/>
      <c r="O580" s="45"/>
      <c r="P580" s="102"/>
      <c r="Q580" s="148"/>
      <c r="R580" s="157"/>
      <c r="S580" s="57"/>
      <c r="T580" s="3"/>
    </row>
    <row r="581" spans="1:20" ht="15">
      <c r="A581" s="137"/>
      <c r="B581" s="72"/>
      <c r="C581" s="62"/>
      <c r="D581" s="419" t="s">
        <v>33</v>
      </c>
      <c r="E581" s="152">
        <v>2.4</v>
      </c>
      <c r="F581" s="420">
        <v>2.4</v>
      </c>
      <c r="G581" s="422"/>
      <c r="H581" s="101"/>
      <c r="I581" s="101"/>
      <c r="J581" s="184"/>
      <c r="K581" s="185"/>
      <c r="L581" s="45"/>
      <c r="M581" s="45"/>
      <c r="N581" s="102"/>
      <c r="O581" s="45"/>
      <c r="P581" s="102"/>
      <c r="Q581" s="148"/>
      <c r="R581" s="157"/>
      <c r="S581" s="57"/>
      <c r="T581" s="3"/>
    </row>
    <row r="582" spans="1:20" ht="15">
      <c r="A582" s="34"/>
      <c r="B582" s="62"/>
      <c r="C582" s="62"/>
      <c r="D582" s="419" t="s">
        <v>32</v>
      </c>
      <c r="E582" s="152">
        <v>22.5</v>
      </c>
      <c r="F582" s="420">
        <v>22.5</v>
      </c>
      <c r="G582" s="422" t="s">
        <v>574</v>
      </c>
      <c r="H582" s="101">
        <v>2</v>
      </c>
      <c r="I582" s="101">
        <v>3.2</v>
      </c>
      <c r="J582" s="184">
        <v>34</v>
      </c>
      <c r="K582" s="185"/>
      <c r="L582" s="45">
        <v>0.01</v>
      </c>
      <c r="M582" s="45"/>
      <c r="N582" s="102"/>
      <c r="O582" s="45">
        <v>12</v>
      </c>
      <c r="P582" s="102" t="s">
        <v>123</v>
      </c>
      <c r="Q582" s="148"/>
      <c r="R582" s="157"/>
      <c r="S582" s="110"/>
      <c r="T582" s="3"/>
    </row>
    <row r="583" spans="1:20" ht="15">
      <c r="A583" s="45">
        <v>1</v>
      </c>
      <c r="B583" s="45" t="s">
        <v>444</v>
      </c>
      <c r="C583" s="45">
        <v>40</v>
      </c>
      <c r="D583" s="99" t="s">
        <v>44</v>
      </c>
      <c r="E583" s="99">
        <v>30</v>
      </c>
      <c r="F583" s="99">
        <v>30</v>
      </c>
      <c r="G583" s="266">
        <v>1.54</v>
      </c>
      <c r="H583" s="266">
        <v>12.6</v>
      </c>
      <c r="I583" s="58">
        <v>9.52</v>
      </c>
      <c r="J583" s="309">
        <v>161</v>
      </c>
      <c r="K583" s="309"/>
      <c r="L583" s="58" t="s">
        <v>115</v>
      </c>
      <c r="M583" s="58" t="s">
        <v>116</v>
      </c>
      <c r="N583" s="58">
        <v>0</v>
      </c>
      <c r="O583" s="58">
        <v>10</v>
      </c>
      <c r="P583" s="58" t="s">
        <v>117</v>
      </c>
      <c r="Q583" s="148">
        <v>23.33</v>
      </c>
      <c r="R583" s="148">
        <f t="shared" si="18"/>
        <v>0.6998999999999999</v>
      </c>
      <c r="S583" s="33"/>
      <c r="T583" s="3"/>
    </row>
    <row r="584" spans="1:20" ht="15">
      <c r="A584" s="66"/>
      <c r="B584" s="66" t="s">
        <v>445</v>
      </c>
      <c r="C584" s="66" t="s">
        <v>109</v>
      </c>
      <c r="D584" s="38" t="s">
        <v>69</v>
      </c>
      <c r="E584" s="38">
        <v>10</v>
      </c>
      <c r="F584" s="38">
        <v>10</v>
      </c>
      <c r="G584" s="267" t="s">
        <v>109</v>
      </c>
      <c r="H584" s="267" t="s">
        <v>109</v>
      </c>
      <c r="I584" s="65" t="s">
        <v>109</v>
      </c>
      <c r="J584" s="311" t="s">
        <v>109</v>
      </c>
      <c r="K584" s="311"/>
      <c r="L584" s="65"/>
      <c r="M584" s="65"/>
      <c r="N584" s="65"/>
      <c r="O584" s="65"/>
      <c r="P584" s="65"/>
      <c r="Q584" s="148">
        <v>355</v>
      </c>
      <c r="R584" s="148">
        <f t="shared" si="18"/>
        <v>3.55</v>
      </c>
      <c r="S584" s="271">
        <f>R583+R584</f>
        <v>4.249899999999999</v>
      </c>
      <c r="T584" s="3"/>
    </row>
    <row r="585" spans="1:20" ht="15">
      <c r="A585" s="45">
        <v>692</v>
      </c>
      <c r="B585" s="68" t="s">
        <v>271</v>
      </c>
      <c r="C585" s="45">
        <v>180</v>
      </c>
      <c r="D585" s="221" t="s">
        <v>273</v>
      </c>
      <c r="E585" s="159">
        <v>3</v>
      </c>
      <c r="F585" s="222">
        <v>3</v>
      </c>
      <c r="G585" s="309">
        <v>2.2</v>
      </c>
      <c r="H585" s="358">
        <v>3.2</v>
      </c>
      <c r="I585" s="309">
        <v>25.8</v>
      </c>
      <c r="J585" s="383">
        <v>136.8</v>
      </c>
      <c r="K585" s="384"/>
      <c r="L585" s="309" t="s">
        <v>112</v>
      </c>
      <c r="M585" s="309" t="s">
        <v>115</v>
      </c>
      <c r="N585" s="309" t="s">
        <v>162</v>
      </c>
      <c r="O585" s="309" t="s">
        <v>163</v>
      </c>
      <c r="P585" s="309" t="s">
        <v>164</v>
      </c>
      <c r="Q585" s="148">
        <v>330</v>
      </c>
      <c r="R585" s="148">
        <f t="shared" si="18"/>
        <v>0.99</v>
      </c>
      <c r="S585" s="160" t="s">
        <v>109</v>
      </c>
      <c r="T585" s="3"/>
    </row>
    <row r="586" spans="1:20" ht="15">
      <c r="A586" s="62"/>
      <c r="B586" s="72" t="s">
        <v>272</v>
      </c>
      <c r="C586" s="62"/>
      <c r="D586" s="221" t="s">
        <v>96</v>
      </c>
      <c r="E586" s="159">
        <v>154.8</v>
      </c>
      <c r="F586" s="222">
        <v>154.8</v>
      </c>
      <c r="G586" s="310"/>
      <c r="H586" s="359"/>
      <c r="I586" s="310"/>
      <c r="J586" s="385"/>
      <c r="K586" s="386"/>
      <c r="L586" s="310"/>
      <c r="M586" s="310"/>
      <c r="N586" s="310"/>
      <c r="O586" s="310"/>
      <c r="P586" s="310"/>
      <c r="Q586" s="148"/>
      <c r="R586" s="148">
        <f t="shared" si="18"/>
        <v>0</v>
      </c>
      <c r="S586" s="160"/>
      <c r="T586" s="3"/>
    </row>
    <row r="587" spans="1:20" ht="15">
      <c r="A587" s="62"/>
      <c r="B587" s="72"/>
      <c r="C587" s="62"/>
      <c r="D587" s="221" t="s">
        <v>193</v>
      </c>
      <c r="E587" s="159">
        <v>45</v>
      </c>
      <c r="F587" s="222">
        <v>45</v>
      </c>
      <c r="G587" s="310"/>
      <c r="H587" s="359"/>
      <c r="I587" s="310"/>
      <c r="J587" s="385"/>
      <c r="K587" s="386"/>
      <c r="L587" s="310"/>
      <c r="M587" s="310"/>
      <c r="N587" s="310"/>
      <c r="O587" s="310"/>
      <c r="P587" s="310"/>
      <c r="Q587" s="148">
        <v>49</v>
      </c>
      <c r="R587" s="148">
        <f t="shared" si="18"/>
        <v>2.205</v>
      </c>
      <c r="S587" s="160"/>
      <c r="T587" s="3"/>
    </row>
    <row r="588" spans="1:20" ht="15">
      <c r="A588" s="66"/>
      <c r="B588" s="75"/>
      <c r="C588" s="66"/>
      <c r="D588" s="159" t="s">
        <v>33</v>
      </c>
      <c r="E588" s="159">
        <v>18</v>
      </c>
      <c r="F588" s="159">
        <v>18</v>
      </c>
      <c r="G588" s="311"/>
      <c r="H588" s="360"/>
      <c r="I588" s="311"/>
      <c r="J588" s="387"/>
      <c r="K588" s="388"/>
      <c r="L588" s="311"/>
      <c r="M588" s="311"/>
      <c r="N588" s="311"/>
      <c r="O588" s="311"/>
      <c r="P588" s="311"/>
      <c r="Q588" s="148">
        <v>49</v>
      </c>
      <c r="R588" s="148">
        <f t="shared" si="18"/>
        <v>0.882</v>
      </c>
      <c r="S588" s="160">
        <f>R585+R586+R587+R588</f>
        <v>4.077</v>
      </c>
      <c r="T588" s="3"/>
    </row>
    <row r="589" spans="1:20" ht="15">
      <c r="A589" s="84"/>
      <c r="B589" s="78" t="s">
        <v>47</v>
      </c>
      <c r="C589" s="85"/>
      <c r="D589" s="85"/>
      <c r="E589" s="85"/>
      <c r="F589" s="85"/>
      <c r="G589" s="80">
        <f>SUM(G571:G588)</f>
        <v>29.29</v>
      </c>
      <c r="H589" s="81">
        <v>26.84</v>
      </c>
      <c r="I589" s="80">
        <f>SUM(I571:I588)</f>
        <v>62.42</v>
      </c>
      <c r="J589" s="331">
        <f>SUM(J571:K588)</f>
        <v>559.35</v>
      </c>
      <c r="K589" s="332"/>
      <c r="L589" s="80">
        <v>0.15</v>
      </c>
      <c r="M589" s="80">
        <v>0.11</v>
      </c>
      <c r="N589" s="80" t="s">
        <v>197</v>
      </c>
      <c r="O589" s="80">
        <v>255.03</v>
      </c>
      <c r="P589" s="80">
        <v>1.4</v>
      </c>
      <c r="Q589" s="85"/>
      <c r="R589" s="148">
        <f t="shared" si="18"/>
        <v>0</v>
      </c>
      <c r="S589" s="247">
        <f>S577+S584+S588</f>
        <v>34.3044</v>
      </c>
      <c r="T589" s="3"/>
    </row>
    <row r="590" spans="1:20" ht="15">
      <c r="A590" s="84"/>
      <c r="B590" s="86" t="s">
        <v>79</v>
      </c>
      <c r="C590" s="85"/>
      <c r="D590" s="85"/>
      <c r="E590" s="85"/>
      <c r="F590" s="85"/>
      <c r="G590" s="86"/>
      <c r="H590" s="142"/>
      <c r="I590" s="86"/>
      <c r="J590" s="29"/>
      <c r="K590" s="29"/>
      <c r="L590" s="86"/>
      <c r="M590" s="86"/>
      <c r="N590" s="86"/>
      <c r="O590" s="86"/>
      <c r="P590" s="86"/>
      <c r="Q590" s="85"/>
      <c r="R590" s="148"/>
      <c r="S590" s="247"/>
      <c r="T590" s="3"/>
    </row>
    <row r="591" spans="1:20" ht="15">
      <c r="A591" s="84"/>
      <c r="B591" s="49" t="s">
        <v>398</v>
      </c>
      <c r="C591" s="49">
        <v>100</v>
      </c>
      <c r="D591" s="48" t="s">
        <v>399</v>
      </c>
      <c r="E591" s="48">
        <v>100</v>
      </c>
      <c r="F591" s="48">
        <v>100</v>
      </c>
      <c r="G591" s="80">
        <v>0.5</v>
      </c>
      <c r="H591" s="81">
        <v>0</v>
      </c>
      <c r="I591" s="80">
        <v>10.6</v>
      </c>
      <c r="J591" s="80">
        <v>44</v>
      </c>
      <c r="K591" s="80"/>
      <c r="L591" s="80">
        <v>0.01</v>
      </c>
      <c r="M591" s="80">
        <v>0.01</v>
      </c>
      <c r="N591" s="80">
        <v>2</v>
      </c>
      <c r="O591" s="80">
        <v>8</v>
      </c>
      <c r="P591" s="80">
        <v>0.2</v>
      </c>
      <c r="Q591" s="198">
        <v>60</v>
      </c>
      <c r="R591" s="148">
        <f>Q591/1000*E591</f>
        <v>6</v>
      </c>
      <c r="S591" s="272">
        <f>R591</f>
        <v>6</v>
      </c>
      <c r="T591" s="3"/>
    </row>
    <row r="592" spans="1:20" ht="15">
      <c r="A592" s="84"/>
      <c r="B592" s="86" t="s">
        <v>48</v>
      </c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148"/>
      <c r="S592" s="174"/>
      <c r="T592" s="3"/>
    </row>
    <row r="593" spans="1:20" ht="24.75">
      <c r="A593" s="97"/>
      <c r="B593" s="307" t="s">
        <v>562</v>
      </c>
      <c r="C593" s="98">
        <v>60</v>
      </c>
      <c r="D593" s="48" t="s">
        <v>563</v>
      </c>
      <c r="E593" s="85">
        <v>60</v>
      </c>
      <c r="F593" s="48">
        <v>60</v>
      </c>
      <c r="G593" s="98">
        <v>0.48</v>
      </c>
      <c r="H593" s="48">
        <v>0.06</v>
      </c>
      <c r="I593" s="98">
        <v>1.5</v>
      </c>
      <c r="J593" s="48">
        <v>8.4</v>
      </c>
      <c r="K593" s="98"/>
      <c r="L593" s="98">
        <v>0.018</v>
      </c>
      <c r="M593" s="48">
        <v>0.024</v>
      </c>
      <c r="N593" s="98">
        <v>6</v>
      </c>
      <c r="O593" s="48">
        <v>13.8</v>
      </c>
      <c r="P593" s="98">
        <v>0.36</v>
      </c>
      <c r="Q593" s="48"/>
      <c r="R593" s="60"/>
      <c r="S593" s="54"/>
      <c r="T593" s="3"/>
    </row>
    <row r="594" spans="1:20" ht="15">
      <c r="A594" s="45">
        <v>133</v>
      </c>
      <c r="B594" s="45" t="s">
        <v>107</v>
      </c>
      <c r="C594" s="45">
        <v>250</v>
      </c>
      <c r="D594" s="159" t="s">
        <v>40</v>
      </c>
      <c r="E594" s="159">
        <v>150</v>
      </c>
      <c r="F594" s="159">
        <v>113</v>
      </c>
      <c r="G594" s="309">
        <v>2.8</v>
      </c>
      <c r="H594" s="312">
        <v>3</v>
      </c>
      <c r="I594" s="312">
        <v>20.5</v>
      </c>
      <c r="J594" s="315">
        <v>121</v>
      </c>
      <c r="K594" s="316"/>
      <c r="L594" s="309">
        <v>0.1</v>
      </c>
      <c r="M594" s="309">
        <v>0.06</v>
      </c>
      <c r="N594" s="321" t="s">
        <v>469</v>
      </c>
      <c r="O594" s="309">
        <v>19.2</v>
      </c>
      <c r="P594" s="321" t="s">
        <v>391</v>
      </c>
      <c r="Q594" s="253">
        <v>28</v>
      </c>
      <c r="R594" s="252">
        <f aca="true" t="shared" si="19" ref="R594:R601">Q594/1000*E594</f>
        <v>4.2</v>
      </c>
      <c r="S594" s="251" t="s">
        <v>109</v>
      </c>
      <c r="T594" s="3"/>
    </row>
    <row r="595" spans="1:20" ht="15">
      <c r="A595" s="62"/>
      <c r="B595" s="62"/>
      <c r="C595" s="62"/>
      <c r="D595" s="159" t="s">
        <v>41</v>
      </c>
      <c r="E595" s="159">
        <v>13</v>
      </c>
      <c r="F595" s="159">
        <v>10</v>
      </c>
      <c r="G595" s="310"/>
      <c r="H595" s="313"/>
      <c r="I595" s="313"/>
      <c r="J595" s="317"/>
      <c r="K595" s="318"/>
      <c r="L595" s="310"/>
      <c r="M595" s="310"/>
      <c r="N595" s="322"/>
      <c r="O595" s="310"/>
      <c r="P595" s="322"/>
      <c r="Q595" s="124">
        <v>25</v>
      </c>
      <c r="R595" s="186">
        <f t="shared" si="19"/>
        <v>0.325</v>
      </c>
      <c r="S595" s="148"/>
      <c r="T595" s="3"/>
    </row>
    <row r="596" spans="1:20" ht="15">
      <c r="A596" s="62"/>
      <c r="B596" s="62"/>
      <c r="C596" s="62"/>
      <c r="D596" s="159" t="s">
        <v>63</v>
      </c>
      <c r="E596" s="159">
        <v>12</v>
      </c>
      <c r="F596" s="159">
        <v>10</v>
      </c>
      <c r="G596" s="310"/>
      <c r="H596" s="313"/>
      <c r="I596" s="313"/>
      <c r="J596" s="317"/>
      <c r="K596" s="318"/>
      <c r="L596" s="310"/>
      <c r="M596" s="310"/>
      <c r="N596" s="322"/>
      <c r="O596" s="310"/>
      <c r="P596" s="322"/>
      <c r="Q596" s="124">
        <v>22</v>
      </c>
      <c r="R596" s="186">
        <f t="shared" si="19"/>
        <v>0.264</v>
      </c>
      <c r="S596" s="148"/>
      <c r="T596" s="3"/>
    </row>
    <row r="597" spans="1:20" ht="15">
      <c r="A597" s="62"/>
      <c r="B597" s="62"/>
      <c r="C597" s="62"/>
      <c r="D597" s="159" t="s">
        <v>69</v>
      </c>
      <c r="E597" s="159">
        <v>3</v>
      </c>
      <c r="F597" s="159">
        <v>3</v>
      </c>
      <c r="G597" s="310"/>
      <c r="H597" s="313"/>
      <c r="I597" s="313"/>
      <c r="J597" s="317"/>
      <c r="K597" s="318"/>
      <c r="L597" s="310"/>
      <c r="M597" s="310"/>
      <c r="N597" s="322"/>
      <c r="O597" s="310"/>
      <c r="P597" s="322"/>
      <c r="Q597" s="148">
        <v>355</v>
      </c>
      <c r="R597" s="186">
        <f t="shared" si="19"/>
        <v>1.065</v>
      </c>
      <c r="S597" s="148"/>
      <c r="T597" s="3"/>
    </row>
    <row r="598" spans="1:20" ht="15">
      <c r="A598" s="62"/>
      <c r="B598" s="62"/>
      <c r="C598" s="62"/>
      <c r="D598" s="159" t="s">
        <v>99</v>
      </c>
      <c r="E598" s="159" t="s">
        <v>510</v>
      </c>
      <c r="F598" s="159" t="s">
        <v>510</v>
      </c>
      <c r="G598" s="310"/>
      <c r="H598" s="313"/>
      <c r="I598" s="313"/>
      <c r="J598" s="317"/>
      <c r="K598" s="318"/>
      <c r="L598" s="310"/>
      <c r="M598" s="310"/>
      <c r="N598" s="322"/>
      <c r="O598" s="310"/>
      <c r="P598" s="322"/>
      <c r="Q598" s="148"/>
      <c r="R598" s="186"/>
      <c r="S598" s="148"/>
      <c r="T598" s="3"/>
    </row>
    <row r="599" spans="1:20" ht="15">
      <c r="A599" s="62"/>
      <c r="B599" s="66"/>
      <c r="C599" s="62"/>
      <c r="D599" s="159" t="s">
        <v>96</v>
      </c>
      <c r="E599" s="159">
        <v>180</v>
      </c>
      <c r="F599" s="159">
        <v>180</v>
      </c>
      <c r="G599" s="310"/>
      <c r="H599" s="313"/>
      <c r="I599" s="313"/>
      <c r="J599" s="317"/>
      <c r="K599" s="318"/>
      <c r="L599" s="310"/>
      <c r="M599" s="310"/>
      <c r="N599" s="322"/>
      <c r="O599" s="310"/>
      <c r="P599" s="322"/>
      <c r="Q599" s="148"/>
      <c r="R599" s="186">
        <f t="shared" si="19"/>
        <v>0</v>
      </c>
      <c r="S599" s="124">
        <f>R594+R595+R596+R597</f>
        <v>5.854000000000001</v>
      </c>
      <c r="T599" s="3"/>
    </row>
    <row r="600" spans="1:20" ht="15">
      <c r="A600" s="45">
        <v>451</v>
      </c>
      <c r="B600" s="62" t="s">
        <v>252</v>
      </c>
      <c r="C600" s="45">
        <v>70</v>
      </c>
      <c r="D600" s="159" t="s">
        <v>165</v>
      </c>
      <c r="E600" s="159">
        <v>70</v>
      </c>
      <c r="F600" s="159">
        <v>51.8</v>
      </c>
      <c r="G600" s="338">
        <v>11.13</v>
      </c>
      <c r="H600" s="338">
        <v>10.08</v>
      </c>
      <c r="I600" s="338">
        <v>11.79</v>
      </c>
      <c r="J600" s="338">
        <v>182.7</v>
      </c>
      <c r="K600" s="338"/>
      <c r="L600" s="309">
        <v>0.24</v>
      </c>
      <c r="M600" s="309">
        <v>0.12</v>
      </c>
      <c r="N600" s="309">
        <v>0.19</v>
      </c>
      <c r="O600" s="309">
        <v>32.29</v>
      </c>
      <c r="P600" s="321" t="s">
        <v>370</v>
      </c>
      <c r="Q600" s="148">
        <v>315</v>
      </c>
      <c r="R600" s="186">
        <f t="shared" si="19"/>
        <v>22.05</v>
      </c>
      <c r="S600" s="124" t="s">
        <v>109</v>
      </c>
      <c r="T600" s="3"/>
    </row>
    <row r="601" spans="1:20" ht="15">
      <c r="A601" s="62"/>
      <c r="B601" s="62"/>
      <c r="C601" s="62"/>
      <c r="D601" s="159" t="s">
        <v>166</v>
      </c>
      <c r="E601" s="159">
        <v>12.6</v>
      </c>
      <c r="F601" s="159">
        <v>12.6</v>
      </c>
      <c r="G601" s="338"/>
      <c r="H601" s="338"/>
      <c r="I601" s="338"/>
      <c r="J601" s="338"/>
      <c r="K601" s="338"/>
      <c r="L601" s="310"/>
      <c r="M601" s="310"/>
      <c r="N601" s="310"/>
      <c r="O601" s="310"/>
      <c r="P601" s="322"/>
      <c r="Q601" s="148">
        <v>23.33</v>
      </c>
      <c r="R601" s="186">
        <f t="shared" si="19"/>
        <v>0.29395799999999994</v>
      </c>
      <c r="S601" s="124"/>
      <c r="T601" s="3"/>
    </row>
    <row r="602" spans="1:20" ht="15">
      <c r="A602" s="62"/>
      <c r="B602" s="62"/>
      <c r="C602" s="62"/>
      <c r="D602" s="159" t="s">
        <v>253</v>
      </c>
      <c r="E602" s="159">
        <v>16.8</v>
      </c>
      <c r="F602" s="159">
        <v>16.8</v>
      </c>
      <c r="G602" s="338"/>
      <c r="H602" s="338"/>
      <c r="I602" s="338"/>
      <c r="J602" s="338"/>
      <c r="K602" s="338"/>
      <c r="L602" s="310"/>
      <c r="M602" s="310"/>
      <c r="N602" s="310"/>
      <c r="O602" s="310"/>
      <c r="P602" s="322"/>
      <c r="Q602" s="148" t="s">
        <v>109</v>
      </c>
      <c r="R602" s="186"/>
      <c r="S602" s="124"/>
      <c r="T602" s="3"/>
    </row>
    <row r="603" spans="1:19" ht="15">
      <c r="A603" s="62"/>
      <c r="B603" s="62"/>
      <c r="C603" s="62"/>
      <c r="D603" s="159" t="s">
        <v>254</v>
      </c>
      <c r="E603" s="159">
        <v>7</v>
      </c>
      <c r="F603" s="159">
        <v>7</v>
      </c>
      <c r="G603" s="338"/>
      <c r="H603" s="338"/>
      <c r="I603" s="338"/>
      <c r="J603" s="338"/>
      <c r="K603" s="338"/>
      <c r="L603" s="310"/>
      <c r="M603" s="310"/>
      <c r="N603" s="310"/>
      <c r="O603" s="310"/>
      <c r="P603" s="322"/>
      <c r="Q603" s="148" t="s">
        <v>109</v>
      </c>
      <c r="R603" s="186"/>
      <c r="S603" s="124"/>
    </row>
    <row r="604" spans="1:19" ht="15">
      <c r="A604" s="62"/>
      <c r="B604" s="62"/>
      <c r="C604" s="62"/>
      <c r="D604" s="159" t="s">
        <v>99</v>
      </c>
      <c r="E604" s="159">
        <v>1</v>
      </c>
      <c r="F604" s="159">
        <v>1</v>
      </c>
      <c r="G604" s="338"/>
      <c r="H604" s="338"/>
      <c r="I604" s="338"/>
      <c r="J604" s="338"/>
      <c r="K604" s="338"/>
      <c r="L604" s="310"/>
      <c r="M604" s="310"/>
      <c r="N604" s="310"/>
      <c r="O604" s="310"/>
      <c r="P604" s="322"/>
      <c r="Q604" s="148">
        <v>13</v>
      </c>
      <c r="R604" s="186">
        <f>Q604/1000*E604</f>
        <v>0.013</v>
      </c>
      <c r="S604" s="124"/>
    </row>
    <row r="605" spans="1:19" ht="15">
      <c r="A605" s="62"/>
      <c r="B605" s="66"/>
      <c r="C605" s="62"/>
      <c r="D605" s="159" t="s">
        <v>255</v>
      </c>
      <c r="E605" s="159">
        <v>4.2</v>
      </c>
      <c r="F605" s="159">
        <v>4.2</v>
      </c>
      <c r="G605" s="338"/>
      <c r="H605" s="338"/>
      <c r="I605" s="338"/>
      <c r="J605" s="338"/>
      <c r="K605" s="338"/>
      <c r="L605" s="311"/>
      <c r="M605" s="311"/>
      <c r="N605" s="311"/>
      <c r="O605" s="311"/>
      <c r="P605" s="323"/>
      <c r="Q605" s="148">
        <v>75</v>
      </c>
      <c r="R605" s="186">
        <f aca="true" t="shared" si="20" ref="R605:R615">Q605/1000*E605</f>
        <v>0.315</v>
      </c>
      <c r="S605" s="83">
        <f>R600+R601+R605+R604</f>
        <v>22.671958000000004</v>
      </c>
    </row>
    <row r="606" spans="1:19" ht="15">
      <c r="A606" s="45">
        <v>508</v>
      </c>
      <c r="B606" s="62" t="s">
        <v>544</v>
      </c>
      <c r="C606" s="45">
        <v>150</v>
      </c>
      <c r="D606" s="159" t="s">
        <v>511</v>
      </c>
      <c r="E606" s="159">
        <v>50</v>
      </c>
      <c r="F606" s="159">
        <v>50</v>
      </c>
      <c r="G606" s="341">
        <v>8.7</v>
      </c>
      <c r="H606" s="341">
        <v>7.8</v>
      </c>
      <c r="I606" s="309">
        <v>42.6</v>
      </c>
      <c r="J606" s="315">
        <v>279</v>
      </c>
      <c r="K606" s="316"/>
      <c r="L606" s="309" t="s">
        <v>130</v>
      </c>
      <c r="M606" s="309" t="s">
        <v>116</v>
      </c>
      <c r="N606" s="309">
        <v>0</v>
      </c>
      <c r="O606" s="309" t="s">
        <v>256</v>
      </c>
      <c r="P606" s="321" t="s">
        <v>186</v>
      </c>
      <c r="Q606" s="148">
        <v>27</v>
      </c>
      <c r="R606" s="186">
        <f t="shared" si="20"/>
        <v>1.35</v>
      </c>
      <c r="S606" s="124" t="s">
        <v>109</v>
      </c>
    </row>
    <row r="607" spans="1:19" ht="15">
      <c r="A607" s="62"/>
      <c r="B607" s="296" t="s">
        <v>92</v>
      </c>
      <c r="C607" s="62"/>
      <c r="D607" s="159" t="s">
        <v>99</v>
      </c>
      <c r="E607" s="159">
        <v>1</v>
      </c>
      <c r="F607" s="159">
        <v>1</v>
      </c>
      <c r="G607" s="322"/>
      <c r="H607" s="322"/>
      <c r="I607" s="310"/>
      <c r="J607" s="317"/>
      <c r="K607" s="318"/>
      <c r="L607" s="310"/>
      <c r="M607" s="310"/>
      <c r="N607" s="310"/>
      <c r="O607" s="310"/>
      <c r="P607" s="322"/>
      <c r="Q607" s="148">
        <v>13</v>
      </c>
      <c r="R607" s="186">
        <f>Q607/1000*E607</f>
        <v>0.013</v>
      </c>
      <c r="S607" s="124"/>
    </row>
    <row r="608" spans="1:19" ht="15">
      <c r="A608" s="66"/>
      <c r="B608" s="66"/>
      <c r="C608" s="66"/>
      <c r="D608" s="289" t="s">
        <v>167</v>
      </c>
      <c r="E608" s="159">
        <v>5.2</v>
      </c>
      <c r="F608" s="159">
        <v>5.2</v>
      </c>
      <c r="G608" s="323"/>
      <c r="H608" s="323"/>
      <c r="I608" s="311"/>
      <c r="J608" s="319"/>
      <c r="K608" s="320"/>
      <c r="L608" s="311"/>
      <c r="M608" s="311"/>
      <c r="N608" s="311"/>
      <c r="O608" s="311"/>
      <c r="P608" s="323"/>
      <c r="Q608" s="148">
        <v>355</v>
      </c>
      <c r="R608" s="186">
        <f t="shared" si="20"/>
        <v>1.8459999999999999</v>
      </c>
      <c r="S608" s="83">
        <f>R606+R608+R607</f>
        <v>3.2089999999999996</v>
      </c>
    </row>
    <row r="609" spans="1:19" ht="15">
      <c r="A609" s="62">
        <v>587</v>
      </c>
      <c r="B609" s="62" t="s">
        <v>169</v>
      </c>
      <c r="C609" s="62">
        <v>30</v>
      </c>
      <c r="D609" s="289" t="s">
        <v>170</v>
      </c>
      <c r="E609" s="125">
        <v>1.8</v>
      </c>
      <c r="F609" s="125">
        <v>1.8</v>
      </c>
      <c r="G609" s="309">
        <v>0.78</v>
      </c>
      <c r="H609" s="341">
        <v>1.44</v>
      </c>
      <c r="I609" s="341">
        <v>2.52</v>
      </c>
      <c r="J609" s="315">
        <v>26.4</v>
      </c>
      <c r="K609" s="316"/>
      <c r="L609" s="309" t="s">
        <v>122</v>
      </c>
      <c r="M609" s="309" t="s">
        <v>122</v>
      </c>
      <c r="N609" s="321" t="s">
        <v>178</v>
      </c>
      <c r="O609" s="330" t="s">
        <v>180</v>
      </c>
      <c r="P609" s="321" t="s">
        <v>179</v>
      </c>
      <c r="Q609" s="148">
        <v>75</v>
      </c>
      <c r="R609" s="186">
        <f t="shared" si="20"/>
        <v>0.135</v>
      </c>
      <c r="S609" s="48"/>
    </row>
    <row r="610" spans="1:19" ht="15">
      <c r="A610" s="62"/>
      <c r="B610" s="62"/>
      <c r="C610" s="62"/>
      <c r="D610" s="289" t="s">
        <v>67</v>
      </c>
      <c r="E610" s="125">
        <v>1.4</v>
      </c>
      <c r="F610" s="125">
        <v>1.4</v>
      </c>
      <c r="G610" s="310"/>
      <c r="H610" s="322"/>
      <c r="I610" s="322"/>
      <c r="J610" s="317"/>
      <c r="K610" s="318"/>
      <c r="L610" s="310"/>
      <c r="M610" s="310"/>
      <c r="N610" s="322"/>
      <c r="O610" s="310"/>
      <c r="P610" s="322"/>
      <c r="Q610" s="148">
        <v>27</v>
      </c>
      <c r="R610" s="186">
        <f t="shared" si="20"/>
        <v>0.0378</v>
      </c>
      <c r="S610" s="48"/>
    </row>
    <row r="611" spans="1:19" ht="15">
      <c r="A611" s="62"/>
      <c r="B611" s="62"/>
      <c r="C611" s="62"/>
      <c r="D611" s="289" t="s">
        <v>41</v>
      </c>
      <c r="E611" s="125">
        <v>2.3</v>
      </c>
      <c r="F611" s="273">
        <v>1.8</v>
      </c>
      <c r="G611" s="310"/>
      <c r="H611" s="322"/>
      <c r="I611" s="322"/>
      <c r="J611" s="317"/>
      <c r="K611" s="318"/>
      <c r="L611" s="310"/>
      <c r="M611" s="310"/>
      <c r="N611" s="322"/>
      <c r="O611" s="310"/>
      <c r="P611" s="322"/>
      <c r="Q611" s="148">
        <v>25</v>
      </c>
      <c r="R611" s="186">
        <f t="shared" si="20"/>
        <v>0.057499999999999996</v>
      </c>
      <c r="S611" s="48"/>
    </row>
    <row r="612" spans="1:19" ht="15">
      <c r="A612" s="62"/>
      <c r="B612" s="62"/>
      <c r="C612" s="62"/>
      <c r="D612" s="289" t="s">
        <v>63</v>
      </c>
      <c r="E612" s="55">
        <v>0.7</v>
      </c>
      <c r="F612" s="55">
        <v>0.6</v>
      </c>
      <c r="G612" s="310"/>
      <c r="H612" s="322"/>
      <c r="I612" s="322"/>
      <c r="J612" s="317"/>
      <c r="K612" s="318"/>
      <c r="L612" s="310"/>
      <c r="M612" s="310"/>
      <c r="N612" s="322"/>
      <c r="O612" s="310"/>
      <c r="P612" s="322"/>
      <c r="Q612" s="148">
        <v>22</v>
      </c>
      <c r="R612" s="186">
        <f t="shared" si="20"/>
        <v>0.015399999999999999</v>
      </c>
      <c r="S612" s="48"/>
    </row>
    <row r="613" spans="1:19" ht="15">
      <c r="A613" s="62"/>
      <c r="B613" s="62"/>
      <c r="C613" s="62"/>
      <c r="D613" s="289" t="s">
        <v>171</v>
      </c>
      <c r="E613" s="273">
        <v>7.5</v>
      </c>
      <c r="F613" s="125">
        <v>7.5</v>
      </c>
      <c r="G613" s="310"/>
      <c r="H613" s="322"/>
      <c r="I613" s="322"/>
      <c r="J613" s="317"/>
      <c r="K613" s="318"/>
      <c r="L613" s="310"/>
      <c r="M613" s="310"/>
      <c r="N613" s="322"/>
      <c r="O613" s="310"/>
      <c r="P613" s="322"/>
      <c r="Q613" s="148">
        <v>75</v>
      </c>
      <c r="R613" s="186">
        <f t="shared" si="20"/>
        <v>0.5625</v>
      </c>
      <c r="S613" s="48"/>
    </row>
    <row r="614" spans="1:19" ht="15">
      <c r="A614" s="62"/>
      <c r="B614" s="62"/>
      <c r="C614" s="62"/>
      <c r="D614" s="289" t="s">
        <v>33</v>
      </c>
      <c r="E614" s="55">
        <v>0.3</v>
      </c>
      <c r="F614" s="55">
        <v>0.3</v>
      </c>
      <c r="G614" s="310"/>
      <c r="H614" s="322"/>
      <c r="I614" s="322"/>
      <c r="J614" s="317"/>
      <c r="K614" s="318"/>
      <c r="L614" s="310"/>
      <c r="M614" s="310"/>
      <c r="N614" s="322"/>
      <c r="O614" s="310"/>
      <c r="P614" s="322"/>
      <c r="Q614" s="148">
        <v>49</v>
      </c>
      <c r="R614" s="186">
        <f t="shared" si="20"/>
        <v>0.0147</v>
      </c>
      <c r="S614" s="48"/>
    </row>
    <row r="615" spans="1:19" ht="15">
      <c r="A615" s="66"/>
      <c r="B615" s="66"/>
      <c r="C615" s="66"/>
      <c r="D615" s="289" t="s">
        <v>102</v>
      </c>
      <c r="E615" s="55">
        <v>27</v>
      </c>
      <c r="F615" s="55">
        <v>27</v>
      </c>
      <c r="G615" s="311"/>
      <c r="H615" s="323"/>
      <c r="I615" s="323"/>
      <c r="J615" s="319"/>
      <c r="K615" s="320"/>
      <c r="L615" s="311"/>
      <c r="M615" s="311"/>
      <c r="N615" s="323"/>
      <c r="O615" s="311"/>
      <c r="P615" s="323"/>
      <c r="Q615" s="148"/>
      <c r="R615" s="186">
        <f t="shared" si="20"/>
        <v>0</v>
      </c>
      <c r="S615" s="83">
        <f>R609+R610+R611+R612+R613+R614</f>
        <v>0.8229000000000001</v>
      </c>
    </row>
    <row r="616" spans="1:19" ht="15">
      <c r="A616" s="62">
        <v>938</v>
      </c>
      <c r="B616" s="62" t="s">
        <v>259</v>
      </c>
      <c r="C616" s="62">
        <v>180</v>
      </c>
      <c r="D616" s="158" t="s">
        <v>49</v>
      </c>
      <c r="E616" s="274">
        <v>10.8</v>
      </c>
      <c r="F616" s="274">
        <v>10.8</v>
      </c>
      <c r="G616" s="310">
        <v>0.36</v>
      </c>
      <c r="H616" s="310">
        <v>0</v>
      </c>
      <c r="I616" s="310">
        <v>35.3</v>
      </c>
      <c r="J616" s="317">
        <v>146.1</v>
      </c>
      <c r="K616" s="318"/>
      <c r="L616" s="310">
        <v>0</v>
      </c>
      <c r="M616" s="310">
        <v>0</v>
      </c>
      <c r="N616" s="310">
        <v>0</v>
      </c>
      <c r="O616" s="322" t="s">
        <v>210</v>
      </c>
      <c r="P616" s="322" t="s">
        <v>261</v>
      </c>
      <c r="Q616" s="148">
        <v>70</v>
      </c>
      <c r="R616" s="186">
        <f aca="true" t="shared" si="21" ref="R616:R622">Q616/1000*E616</f>
        <v>0.7560000000000001</v>
      </c>
      <c r="S616" s="48"/>
    </row>
    <row r="617" spans="1:19" ht="15">
      <c r="A617" s="34" t="s">
        <v>257</v>
      </c>
      <c r="B617" s="62" t="s">
        <v>551</v>
      </c>
      <c r="C617" s="62"/>
      <c r="D617" s="159" t="s">
        <v>33</v>
      </c>
      <c r="E617" s="177">
        <v>21.6</v>
      </c>
      <c r="F617" s="177">
        <v>21.6</v>
      </c>
      <c r="G617" s="310"/>
      <c r="H617" s="310"/>
      <c r="I617" s="310"/>
      <c r="J617" s="317"/>
      <c r="K617" s="318"/>
      <c r="L617" s="310"/>
      <c r="M617" s="310"/>
      <c r="N617" s="310"/>
      <c r="O617" s="322"/>
      <c r="P617" s="322"/>
      <c r="Q617" s="148">
        <v>49</v>
      </c>
      <c r="R617" s="186">
        <f t="shared" si="21"/>
        <v>1.0584</v>
      </c>
      <c r="S617" s="48"/>
    </row>
    <row r="618" spans="1:19" ht="27.75" customHeight="1">
      <c r="A618" s="34"/>
      <c r="B618" s="62"/>
      <c r="C618" s="62"/>
      <c r="D618" s="159" t="s">
        <v>50</v>
      </c>
      <c r="E618" s="177">
        <v>7.2</v>
      </c>
      <c r="F618" s="177">
        <v>7.2</v>
      </c>
      <c r="G618" s="310"/>
      <c r="H618" s="310"/>
      <c r="I618" s="310"/>
      <c r="J618" s="317"/>
      <c r="K618" s="318"/>
      <c r="L618" s="310"/>
      <c r="M618" s="310"/>
      <c r="N618" s="310"/>
      <c r="O618" s="322"/>
      <c r="P618" s="322"/>
      <c r="Q618" s="148">
        <v>65</v>
      </c>
      <c r="R618" s="186">
        <f t="shared" si="21"/>
        <v>0.468</v>
      </c>
      <c r="S618" s="48"/>
    </row>
    <row r="619" spans="1:19" ht="15">
      <c r="A619" s="38"/>
      <c r="B619" s="66"/>
      <c r="C619" s="66"/>
      <c r="D619" s="159" t="s">
        <v>260</v>
      </c>
      <c r="E619" s="159">
        <v>0.18</v>
      </c>
      <c r="F619" s="177">
        <v>0.18</v>
      </c>
      <c r="G619" s="311"/>
      <c r="H619" s="311"/>
      <c r="I619" s="311"/>
      <c r="J619" s="319"/>
      <c r="K619" s="320"/>
      <c r="L619" s="311"/>
      <c r="M619" s="311"/>
      <c r="N619" s="311"/>
      <c r="O619" s="323"/>
      <c r="P619" s="323"/>
      <c r="Q619" s="148">
        <v>337</v>
      </c>
      <c r="R619" s="186">
        <f t="shared" si="21"/>
        <v>0.06066</v>
      </c>
      <c r="S619" s="83">
        <f>R616+R617+R618+R619</f>
        <v>2.34306</v>
      </c>
    </row>
    <row r="620" spans="1:19" ht="15">
      <c r="A620" s="38"/>
      <c r="B620" s="66" t="s">
        <v>421</v>
      </c>
      <c r="C620" s="66">
        <v>40</v>
      </c>
      <c r="D620" s="159" t="s">
        <v>421</v>
      </c>
      <c r="E620" s="159">
        <v>40</v>
      </c>
      <c r="F620" s="159">
        <v>40</v>
      </c>
      <c r="G620" s="90">
        <v>2.6</v>
      </c>
      <c r="H620" s="129">
        <v>0.4</v>
      </c>
      <c r="I620" s="66">
        <v>13.6</v>
      </c>
      <c r="J620" s="265">
        <v>72.4</v>
      </c>
      <c r="K620" s="76"/>
      <c r="L620" s="129" t="s">
        <v>435</v>
      </c>
      <c r="M620" s="129">
        <v>0.012</v>
      </c>
      <c r="N620" s="66">
        <v>0</v>
      </c>
      <c r="O620" s="109" t="s">
        <v>361</v>
      </c>
      <c r="P620" s="109" t="s">
        <v>422</v>
      </c>
      <c r="Q620" s="148">
        <v>18.6</v>
      </c>
      <c r="R620" s="186">
        <f t="shared" si="21"/>
        <v>0.7440000000000001</v>
      </c>
      <c r="S620" s="83">
        <f>R620</f>
        <v>0.7440000000000001</v>
      </c>
    </row>
    <row r="621" spans="1:19" ht="15">
      <c r="A621" s="48"/>
      <c r="B621" s="49" t="s">
        <v>52</v>
      </c>
      <c r="C621" s="49">
        <v>30</v>
      </c>
      <c r="D621" s="159" t="s">
        <v>70</v>
      </c>
      <c r="E621" s="159">
        <v>30</v>
      </c>
      <c r="F621" s="159">
        <v>30</v>
      </c>
      <c r="G621" s="159">
        <v>2.4</v>
      </c>
      <c r="H621" s="159">
        <v>0.36</v>
      </c>
      <c r="I621" s="159">
        <v>12.6</v>
      </c>
      <c r="J621" s="356">
        <v>60.75</v>
      </c>
      <c r="K621" s="357"/>
      <c r="L621" s="176">
        <v>0.06</v>
      </c>
      <c r="M621" s="48">
        <v>0.024</v>
      </c>
      <c r="N621" s="48">
        <v>0</v>
      </c>
      <c r="O621" s="115" t="s">
        <v>423</v>
      </c>
      <c r="P621" s="115" t="s">
        <v>436</v>
      </c>
      <c r="Q621" s="148">
        <v>23.33</v>
      </c>
      <c r="R621" s="186">
        <f t="shared" si="21"/>
        <v>0.6998999999999999</v>
      </c>
      <c r="S621" s="160">
        <f>R621</f>
        <v>0.6998999999999999</v>
      </c>
    </row>
    <row r="622" spans="1:19" ht="15">
      <c r="A622" s="97"/>
      <c r="B622" s="78" t="s">
        <v>47</v>
      </c>
      <c r="C622" s="98"/>
      <c r="D622" s="98"/>
      <c r="E622" s="98"/>
      <c r="F622" s="98"/>
      <c r="G622" s="80">
        <f>SUM(G594:G621)</f>
        <v>28.77</v>
      </c>
      <c r="H622" s="80">
        <f>SUM(H594:H621)</f>
        <v>23.08</v>
      </c>
      <c r="I622" s="80">
        <f>SUM(I594:I621)</f>
        <v>138.91</v>
      </c>
      <c r="J622" s="398">
        <f>SUM(J594:K621)</f>
        <v>888.35</v>
      </c>
      <c r="K622" s="398"/>
      <c r="L622" s="80">
        <v>0.5</v>
      </c>
      <c r="M622" s="80">
        <v>0.25</v>
      </c>
      <c r="N622" s="80">
        <v>18.29</v>
      </c>
      <c r="O622" s="80">
        <v>102.59</v>
      </c>
      <c r="P622" s="118" t="s">
        <v>503</v>
      </c>
      <c r="Q622" s="213"/>
      <c r="R622" s="275">
        <f t="shared" si="21"/>
        <v>0</v>
      </c>
      <c r="S622" s="114">
        <f>S599+S605+S608+S615+S619+S620+S621</f>
        <v>36.344818000000004</v>
      </c>
    </row>
    <row r="623" spans="1:19" ht="15">
      <c r="A623" s="84"/>
      <c r="B623" s="86" t="s">
        <v>53</v>
      </c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148"/>
      <c r="S623" s="174"/>
    </row>
    <row r="624" spans="1:19" ht="24.75">
      <c r="A624" s="49" t="s">
        <v>109</v>
      </c>
      <c r="B624" s="301" t="s">
        <v>559</v>
      </c>
      <c r="C624" s="49">
        <v>70</v>
      </c>
      <c r="D624" s="288" t="s">
        <v>508</v>
      </c>
      <c r="E624" s="48">
        <v>70</v>
      </c>
      <c r="F624" s="48">
        <v>70</v>
      </c>
      <c r="G624" s="176">
        <v>5.18</v>
      </c>
      <c r="H624" s="48">
        <v>7</v>
      </c>
      <c r="I624" s="176">
        <v>53.34</v>
      </c>
      <c r="J624" s="397">
        <v>284.2</v>
      </c>
      <c r="K624" s="357"/>
      <c r="L624" s="176">
        <v>0.08</v>
      </c>
      <c r="M624" s="176">
        <v>0.61</v>
      </c>
      <c r="N624" s="48">
        <v>0</v>
      </c>
      <c r="O624" s="48">
        <v>14</v>
      </c>
      <c r="P624" s="176">
        <v>10.5</v>
      </c>
      <c r="Q624" s="155">
        <v>61</v>
      </c>
      <c r="R624" s="148">
        <f>Q624/1000*E624</f>
        <v>4.27</v>
      </c>
      <c r="S624" s="160">
        <f>R624</f>
        <v>4.27</v>
      </c>
    </row>
    <row r="625" spans="1:19" ht="15">
      <c r="A625" s="49"/>
      <c r="B625" s="49"/>
      <c r="C625" s="49"/>
      <c r="D625" s="289"/>
      <c r="E625" s="132"/>
      <c r="F625" s="132"/>
      <c r="G625" s="125"/>
      <c r="H625" s="125"/>
      <c r="I625" s="176"/>
      <c r="J625" s="339"/>
      <c r="K625" s="338"/>
      <c r="L625" s="176"/>
      <c r="M625" s="176"/>
      <c r="N625" s="176"/>
      <c r="O625" s="176"/>
      <c r="P625" s="176"/>
      <c r="Q625" s="181"/>
      <c r="R625" s="148"/>
      <c r="S625" s="276"/>
    </row>
    <row r="626" spans="1:19" ht="15">
      <c r="A626" s="49">
        <v>698</v>
      </c>
      <c r="B626" s="49" t="s">
        <v>516</v>
      </c>
      <c r="C626" s="49">
        <v>180</v>
      </c>
      <c r="D626" s="289" t="s">
        <v>516</v>
      </c>
      <c r="E626" s="132">
        <v>183.3</v>
      </c>
      <c r="F626" s="277">
        <v>180</v>
      </c>
      <c r="G626" s="55">
        <v>5.04</v>
      </c>
      <c r="H626" s="55">
        <v>5.76</v>
      </c>
      <c r="I626" s="48">
        <v>7.56</v>
      </c>
      <c r="J626" s="100">
        <v>58.5</v>
      </c>
      <c r="K626" s="47"/>
      <c r="L626" s="48">
        <v>0</v>
      </c>
      <c r="M626" s="48">
        <v>0.19</v>
      </c>
      <c r="N626" s="115" t="s">
        <v>539</v>
      </c>
      <c r="O626" s="48">
        <v>199.8</v>
      </c>
      <c r="P626" s="48">
        <v>0.16</v>
      </c>
      <c r="Q626" s="181">
        <v>46</v>
      </c>
      <c r="R626" s="148">
        <f>Q626/1000*E626</f>
        <v>8.4318</v>
      </c>
      <c r="S626" s="276">
        <f>R626</f>
        <v>8.4318</v>
      </c>
    </row>
    <row r="627" spans="1:19" ht="15">
      <c r="A627" s="84"/>
      <c r="B627" s="78" t="s">
        <v>47</v>
      </c>
      <c r="C627" s="85"/>
      <c r="D627" s="85"/>
      <c r="E627" s="85"/>
      <c r="F627" s="54"/>
      <c r="G627" s="81">
        <v>13.02</v>
      </c>
      <c r="H627" s="80">
        <f>SUM(H624:H626)</f>
        <v>12.76</v>
      </c>
      <c r="I627" s="80">
        <f>SUM(I624:I626)</f>
        <v>60.900000000000006</v>
      </c>
      <c r="J627" s="331">
        <f>SUM(J624:K626)</f>
        <v>342.7</v>
      </c>
      <c r="K627" s="332"/>
      <c r="L627" s="80">
        <v>0.13</v>
      </c>
      <c r="M627" s="80">
        <v>0.84</v>
      </c>
      <c r="N627" s="80">
        <v>1.8</v>
      </c>
      <c r="O627" s="80">
        <v>231.8</v>
      </c>
      <c r="P627" s="118" t="s">
        <v>504</v>
      </c>
      <c r="Q627" s="48"/>
      <c r="R627" s="48"/>
      <c r="S627" s="160">
        <f>S624+S625+S626</f>
        <v>12.7018</v>
      </c>
    </row>
    <row r="628" spans="1:19" ht="15">
      <c r="A628" s="84"/>
      <c r="B628" s="78" t="s">
        <v>57</v>
      </c>
      <c r="C628" s="85"/>
      <c r="D628" s="85"/>
      <c r="E628" s="85"/>
      <c r="F628" s="85"/>
      <c r="G628" s="80">
        <f>SUM(G589+G591+G622+G627)</f>
        <v>71.58</v>
      </c>
      <c r="H628" s="80">
        <f>SUM(H589+H591+H622+H627)</f>
        <v>62.68</v>
      </c>
      <c r="I628" s="80">
        <f>SUM(I589+I591+I622+I627)</f>
        <v>272.83000000000004</v>
      </c>
      <c r="J628" s="331">
        <f>SUM(J589+J591+J622+J627)</f>
        <v>1834.4</v>
      </c>
      <c r="K628" s="332"/>
      <c r="L628" s="118" t="s">
        <v>505</v>
      </c>
      <c r="M628" s="80">
        <v>1.21</v>
      </c>
      <c r="N628" s="80">
        <v>23.09</v>
      </c>
      <c r="O628" s="80">
        <v>597.42</v>
      </c>
      <c r="P628" s="118" t="s">
        <v>506</v>
      </c>
      <c r="Q628" s="48"/>
      <c r="R628" s="48"/>
      <c r="S628" s="160">
        <f>S589+S591+S622+S627</f>
        <v>89.35101800000001</v>
      </c>
    </row>
    <row r="629" spans="1:19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ht="15">
      <c r="T630" s="3"/>
    </row>
    <row r="631" ht="15">
      <c r="T631" s="3"/>
    </row>
    <row r="632" ht="15">
      <c r="T632" s="3"/>
    </row>
    <row r="633" ht="15">
      <c r="T633" s="3"/>
    </row>
    <row r="634" ht="15">
      <c r="T634" s="3"/>
    </row>
    <row r="635" ht="15">
      <c r="T635" s="3"/>
    </row>
    <row r="636" ht="12" customHeight="1">
      <c r="T636" s="3"/>
    </row>
    <row r="637" ht="15" hidden="1">
      <c r="T637" s="3"/>
    </row>
    <row r="638" ht="15">
      <c r="T638" s="3"/>
    </row>
    <row r="639" ht="17.25" customHeight="1">
      <c r="T639" s="3"/>
    </row>
    <row r="640" ht="15" hidden="1">
      <c r="T640" s="3"/>
    </row>
    <row r="641" ht="15" hidden="1">
      <c r="T641" s="3"/>
    </row>
    <row r="642" ht="15" hidden="1">
      <c r="T642" s="3"/>
    </row>
    <row r="643" ht="15">
      <c r="T643" s="3"/>
    </row>
    <row r="644" spans="1:20" ht="15.75">
      <c r="A644" s="3"/>
      <c r="B644" s="286" t="s">
        <v>338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">
      <c r="A645" s="27" t="s">
        <v>0</v>
      </c>
      <c r="B645" s="27" t="s">
        <v>1</v>
      </c>
      <c r="C645" s="27" t="s">
        <v>3</v>
      </c>
      <c r="D645" s="27" t="s">
        <v>5</v>
      </c>
      <c r="E645" s="331" t="s">
        <v>3</v>
      </c>
      <c r="F645" s="395"/>
      <c r="G645" s="381" t="s">
        <v>26</v>
      </c>
      <c r="H645" s="382"/>
      <c r="I645" s="382"/>
      <c r="J645" s="170" t="s">
        <v>11</v>
      </c>
      <c r="K645" s="171"/>
      <c r="L645" s="331" t="s">
        <v>13</v>
      </c>
      <c r="M645" s="395"/>
      <c r="N645" s="395"/>
      <c r="O645" s="381" t="s">
        <v>24</v>
      </c>
      <c r="P645" s="382"/>
      <c r="Q645" s="33" t="s">
        <v>19</v>
      </c>
      <c r="R645" s="33" t="s">
        <v>21</v>
      </c>
      <c r="S645" s="33" t="s">
        <v>21</v>
      </c>
      <c r="T645" s="3"/>
    </row>
    <row r="646" spans="1:20" ht="15">
      <c r="A646" s="34"/>
      <c r="B646" s="35" t="s">
        <v>2</v>
      </c>
      <c r="C646" s="35" t="s">
        <v>4</v>
      </c>
      <c r="D646" s="34"/>
      <c r="E646" s="27" t="s">
        <v>6</v>
      </c>
      <c r="F646" s="27" t="s">
        <v>7</v>
      </c>
      <c r="G646" s="391" t="s">
        <v>27</v>
      </c>
      <c r="H646" s="391"/>
      <c r="I646" s="391"/>
      <c r="J646" s="172" t="s">
        <v>12</v>
      </c>
      <c r="K646" s="173"/>
      <c r="L646" s="333" t="s">
        <v>14</v>
      </c>
      <c r="M646" s="373" t="s">
        <v>15</v>
      </c>
      <c r="N646" s="373" t="s">
        <v>16</v>
      </c>
      <c r="O646" s="396" t="s">
        <v>25</v>
      </c>
      <c r="P646" s="396"/>
      <c r="Q646" s="37" t="s">
        <v>20</v>
      </c>
      <c r="R646" s="37" t="s">
        <v>22</v>
      </c>
      <c r="S646" s="37" t="s">
        <v>23</v>
      </c>
      <c r="T646" s="3"/>
    </row>
    <row r="647" spans="1:20" ht="15">
      <c r="A647" s="38"/>
      <c r="B647" s="38"/>
      <c r="C647" s="38"/>
      <c r="D647" s="38"/>
      <c r="E647" s="38"/>
      <c r="F647" s="38"/>
      <c r="G647" s="39" t="s">
        <v>8</v>
      </c>
      <c r="H647" s="39" t="s">
        <v>9</v>
      </c>
      <c r="I647" s="39" t="s">
        <v>10</v>
      </c>
      <c r="J647" s="40"/>
      <c r="K647" s="41"/>
      <c r="L647" s="334"/>
      <c r="M647" s="374"/>
      <c r="N647" s="374"/>
      <c r="O647" s="39" t="s">
        <v>17</v>
      </c>
      <c r="P647" s="39" t="s">
        <v>18</v>
      </c>
      <c r="Q647" s="38"/>
      <c r="R647" s="38"/>
      <c r="S647" s="38"/>
      <c r="T647" s="3"/>
    </row>
    <row r="648" spans="1:20" ht="15">
      <c r="A648" s="28" t="s">
        <v>35</v>
      </c>
      <c r="B648" s="29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257"/>
      <c r="S648" s="54"/>
      <c r="T648" s="3"/>
    </row>
    <row r="649" spans="1:20" ht="15">
      <c r="A649" s="45" t="s">
        <v>339</v>
      </c>
      <c r="B649" s="45" t="s">
        <v>340</v>
      </c>
      <c r="C649" s="45">
        <v>200</v>
      </c>
      <c r="D649" s="48" t="s">
        <v>341</v>
      </c>
      <c r="E649" s="48">
        <v>58.3</v>
      </c>
      <c r="F649" s="176">
        <v>58.3</v>
      </c>
      <c r="G649" s="392">
        <v>10.8</v>
      </c>
      <c r="H649" s="392">
        <v>12.34</v>
      </c>
      <c r="I649" s="392">
        <v>42.6</v>
      </c>
      <c r="J649" s="361">
        <v>334</v>
      </c>
      <c r="K649" s="362"/>
      <c r="L649" s="309" t="s">
        <v>134</v>
      </c>
      <c r="M649" s="309" t="s">
        <v>115</v>
      </c>
      <c r="N649" s="309" t="s">
        <v>343</v>
      </c>
      <c r="O649" s="309" t="s">
        <v>344</v>
      </c>
      <c r="P649" s="309" t="s">
        <v>168</v>
      </c>
      <c r="Q649" s="280">
        <v>34</v>
      </c>
      <c r="R649" s="105">
        <f aca="true" t="shared" si="22" ref="R649:R656">Q649/1000*E649</f>
        <v>1.9822</v>
      </c>
      <c r="S649" s="48"/>
      <c r="T649" s="3"/>
    </row>
    <row r="650" spans="1:20" ht="15">
      <c r="A650" s="62">
        <v>332</v>
      </c>
      <c r="B650" s="62" t="s">
        <v>109</v>
      </c>
      <c r="C650" s="62"/>
      <c r="D650" s="48" t="s">
        <v>342</v>
      </c>
      <c r="E650" s="122">
        <v>22.6</v>
      </c>
      <c r="F650" s="48">
        <v>20</v>
      </c>
      <c r="G650" s="393"/>
      <c r="H650" s="393"/>
      <c r="I650" s="393"/>
      <c r="J650" s="363"/>
      <c r="K650" s="364"/>
      <c r="L650" s="310"/>
      <c r="M650" s="310"/>
      <c r="N650" s="310"/>
      <c r="O650" s="310"/>
      <c r="P650" s="310"/>
      <c r="Q650" s="280">
        <v>375</v>
      </c>
      <c r="R650" s="105">
        <f t="shared" si="22"/>
        <v>8.475000000000001</v>
      </c>
      <c r="S650" s="48"/>
      <c r="T650" s="3"/>
    </row>
    <row r="651" spans="1:20" ht="15">
      <c r="A651" s="66"/>
      <c r="B651" s="66"/>
      <c r="C651" s="66"/>
      <c r="D651" s="48" t="s">
        <v>68</v>
      </c>
      <c r="E651" s="122">
        <v>13.3</v>
      </c>
      <c r="F651" s="176">
        <v>13.3</v>
      </c>
      <c r="G651" s="394"/>
      <c r="H651" s="394"/>
      <c r="I651" s="394"/>
      <c r="J651" s="365"/>
      <c r="K651" s="366"/>
      <c r="L651" s="311"/>
      <c r="M651" s="311"/>
      <c r="N651" s="311"/>
      <c r="O651" s="311"/>
      <c r="P651" s="311"/>
      <c r="Q651" s="280">
        <v>355</v>
      </c>
      <c r="R651" s="105">
        <f t="shared" si="22"/>
        <v>4.7215</v>
      </c>
      <c r="S651" s="83">
        <f>R649+R650+R651</f>
        <v>15.178700000000003</v>
      </c>
      <c r="T651" s="3"/>
    </row>
    <row r="652" spans="1:20" ht="15">
      <c r="A652" s="62">
        <v>1</v>
      </c>
      <c r="B652" s="62" t="s">
        <v>488</v>
      </c>
      <c r="C652" s="62">
        <v>33</v>
      </c>
      <c r="D652" s="48" t="s">
        <v>70</v>
      </c>
      <c r="E652" s="122">
        <v>25</v>
      </c>
      <c r="F652" s="176">
        <v>25</v>
      </c>
      <c r="G652" s="111"/>
      <c r="H652" s="111"/>
      <c r="I652" s="111"/>
      <c r="J652" s="278"/>
      <c r="K652" s="279"/>
      <c r="L652" s="62"/>
      <c r="M652" s="62"/>
      <c r="N652" s="62"/>
      <c r="O652" s="62"/>
      <c r="P652" s="62"/>
      <c r="Q652" s="280">
        <v>23.33</v>
      </c>
      <c r="R652" s="105">
        <f>Q652/1000*E652</f>
        <v>0.5832499999999999</v>
      </c>
      <c r="S652" s="83"/>
      <c r="T652" s="3"/>
    </row>
    <row r="653" spans="1:20" ht="15">
      <c r="A653" s="62"/>
      <c r="B653" s="62" t="s">
        <v>475</v>
      </c>
      <c r="C653" s="62"/>
      <c r="D653" s="48" t="s">
        <v>69</v>
      </c>
      <c r="E653" s="122">
        <v>8</v>
      </c>
      <c r="F653" s="176">
        <v>8</v>
      </c>
      <c r="G653" s="90">
        <v>1.54</v>
      </c>
      <c r="H653" s="90">
        <v>12.6</v>
      </c>
      <c r="I653" s="90">
        <v>9.52</v>
      </c>
      <c r="J653" s="281">
        <v>161</v>
      </c>
      <c r="K653" s="282"/>
      <c r="L653" s="62">
        <v>0.05</v>
      </c>
      <c r="M653" s="62">
        <v>0.03</v>
      </c>
      <c r="N653" s="62"/>
      <c r="O653" s="62">
        <v>10</v>
      </c>
      <c r="P653" s="62">
        <v>0.5</v>
      </c>
      <c r="Q653" s="280">
        <v>355</v>
      </c>
      <c r="R653" s="105">
        <f>Q653/1000*E653</f>
        <v>2.84</v>
      </c>
      <c r="S653" s="83">
        <f>R652+R653</f>
        <v>3.42325</v>
      </c>
      <c r="T653" s="3"/>
    </row>
    <row r="654" spans="1:20" ht="15">
      <c r="A654" s="45" t="s">
        <v>222</v>
      </c>
      <c r="B654" s="45"/>
      <c r="C654" s="45">
        <v>180</v>
      </c>
      <c r="D654" s="159" t="s">
        <v>38</v>
      </c>
      <c r="E654" s="159">
        <v>0.9</v>
      </c>
      <c r="F654" s="159">
        <v>0.9</v>
      </c>
      <c r="G654" s="390">
        <v>1.9</v>
      </c>
      <c r="H654" s="390">
        <v>1.9</v>
      </c>
      <c r="I654" s="390">
        <v>16.2</v>
      </c>
      <c r="J654" s="390">
        <v>87.3</v>
      </c>
      <c r="K654" s="390"/>
      <c r="L654" s="309" t="s">
        <v>112</v>
      </c>
      <c r="M654" s="309" t="s">
        <v>130</v>
      </c>
      <c r="N654" s="309" t="s">
        <v>117</v>
      </c>
      <c r="O654" s="309" t="s">
        <v>223</v>
      </c>
      <c r="P654" s="309" t="s">
        <v>177</v>
      </c>
      <c r="Q654" s="280">
        <v>420</v>
      </c>
      <c r="R654" s="105">
        <f t="shared" si="22"/>
        <v>0.378</v>
      </c>
      <c r="S654" s="124" t="s">
        <v>109</v>
      </c>
      <c r="T654" s="3"/>
    </row>
    <row r="655" spans="1:20" ht="15">
      <c r="A655" s="62">
        <v>1008</v>
      </c>
      <c r="B655" s="62" t="s">
        <v>101</v>
      </c>
      <c r="C655" s="62"/>
      <c r="D655" s="159" t="s">
        <v>33</v>
      </c>
      <c r="E655" s="159">
        <v>13.5</v>
      </c>
      <c r="F655" s="159">
        <v>13.5</v>
      </c>
      <c r="G655" s="390"/>
      <c r="H655" s="390"/>
      <c r="I655" s="390"/>
      <c r="J655" s="390"/>
      <c r="K655" s="390"/>
      <c r="L655" s="310"/>
      <c r="M655" s="310"/>
      <c r="N655" s="310"/>
      <c r="O655" s="310"/>
      <c r="P655" s="310"/>
      <c r="Q655" s="280">
        <v>49</v>
      </c>
      <c r="R655" s="105">
        <f t="shared" si="22"/>
        <v>0.6615</v>
      </c>
      <c r="S655" s="48"/>
      <c r="T655" s="3"/>
    </row>
    <row r="656" spans="1:20" ht="15">
      <c r="A656" s="62" t="s">
        <v>258</v>
      </c>
      <c r="B656" s="62"/>
      <c r="C656" s="62"/>
      <c r="D656" s="159" t="s">
        <v>31</v>
      </c>
      <c r="E656" s="159">
        <v>45</v>
      </c>
      <c r="F656" s="159">
        <v>45</v>
      </c>
      <c r="G656" s="390"/>
      <c r="H656" s="390"/>
      <c r="I656" s="390"/>
      <c r="J656" s="390"/>
      <c r="K656" s="390"/>
      <c r="L656" s="310"/>
      <c r="M656" s="310"/>
      <c r="N656" s="310"/>
      <c r="O656" s="310"/>
      <c r="P656" s="310"/>
      <c r="Q656" s="280">
        <v>49</v>
      </c>
      <c r="R656" s="105">
        <f t="shared" si="22"/>
        <v>2.205</v>
      </c>
      <c r="S656" s="48"/>
      <c r="T656" s="3"/>
    </row>
    <row r="657" spans="1:20" ht="15">
      <c r="A657" s="66"/>
      <c r="B657" s="66"/>
      <c r="C657" s="66"/>
      <c r="D657" s="159" t="s">
        <v>32</v>
      </c>
      <c r="E657" s="159">
        <v>90</v>
      </c>
      <c r="F657" s="159">
        <v>90</v>
      </c>
      <c r="G657" s="390"/>
      <c r="H657" s="390"/>
      <c r="I657" s="390"/>
      <c r="J657" s="390"/>
      <c r="K657" s="390"/>
      <c r="L657" s="311"/>
      <c r="M657" s="311"/>
      <c r="N657" s="311"/>
      <c r="O657" s="311"/>
      <c r="P657" s="311"/>
      <c r="Q657" s="280"/>
      <c r="R657" s="105">
        <f>Q657/1000*E657</f>
        <v>0</v>
      </c>
      <c r="S657" s="83">
        <f>R654+R655+R656</f>
        <v>3.2445</v>
      </c>
      <c r="T657" s="3"/>
    </row>
    <row r="658" spans="1:20" ht="15">
      <c r="A658" s="200"/>
      <c r="B658" s="78" t="s">
        <v>47</v>
      </c>
      <c r="C658" s="85"/>
      <c r="D658" s="85"/>
      <c r="E658" s="85"/>
      <c r="F658" s="85"/>
      <c r="G658" s="79">
        <f>SUM(G649:G657)</f>
        <v>14.24</v>
      </c>
      <c r="H658" s="79">
        <f>SUM(H649:H657)</f>
        <v>26.839999999999996</v>
      </c>
      <c r="I658" s="79">
        <f>SUM(I649:I657)</f>
        <v>68.32000000000001</v>
      </c>
      <c r="J658" s="355">
        <f>SUM(J649:K657)</f>
        <v>582.3</v>
      </c>
      <c r="K658" s="389"/>
      <c r="L658" s="80">
        <v>0.18</v>
      </c>
      <c r="M658" s="80">
        <v>0.14</v>
      </c>
      <c r="N658" s="80" t="s">
        <v>346</v>
      </c>
      <c r="O658" s="80">
        <v>283.81</v>
      </c>
      <c r="P658" s="80">
        <v>0.67</v>
      </c>
      <c r="Q658" s="85"/>
      <c r="R658" s="105"/>
      <c r="S658" s="87">
        <f>S651+S653+S657</f>
        <v>21.84645</v>
      </c>
      <c r="T658" s="3"/>
    </row>
    <row r="659" spans="1:20" ht="15">
      <c r="A659" s="200"/>
      <c r="B659" s="86" t="s">
        <v>79</v>
      </c>
      <c r="C659" s="85"/>
      <c r="D659" s="85"/>
      <c r="E659" s="85"/>
      <c r="F659" s="85"/>
      <c r="G659" s="142"/>
      <c r="H659" s="142"/>
      <c r="I659" s="86"/>
      <c r="J659" s="86"/>
      <c r="K659" s="86"/>
      <c r="L659" s="86"/>
      <c r="M659" s="86"/>
      <c r="N659" s="86"/>
      <c r="O659" s="86"/>
      <c r="P659" s="86"/>
      <c r="Q659" s="85"/>
      <c r="R659" s="105"/>
      <c r="S659" s="54"/>
      <c r="T659" s="3"/>
    </row>
    <row r="660" spans="1:20" ht="15">
      <c r="A660" s="48">
        <v>698</v>
      </c>
      <c r="B660" s="55" t="s">
        <v>516</v>
      </c>
      <c r="C660" s="48">
        <v>100</v>
      </c>
      <c r="D660" s="48" t="s">
        <v>516</v>
      </c>
      <c r="E660" s="48">
        <v>100</v>
      </c>
      <c r="F660" s="48">
        <v>100</v>
      </c>
      <c r="G660" s="80">
        <v>2.8</v>
      </c>
      <c r="H660" s="80">
        <v>3.2</v>
      </c>
      <c r="I660" s="81">
        <v>4.2</v>
      </c>
      <c r="J660" s="331">
        <v>58.5</v>
      </c>
      <c r="K660" s="332"/>
      <c r="L660" s="80">
        <v>0</v>
      </c>
      <c r="M660" s="80">
        <v>0.11</v>
      </c>
      <c r="N660" s="118" t="s">
        <v>195</v>
      </c>
      <c r="O660" s="80">
        <v>111</v>
      </c>
      <c r="P660" s="118" t="s">
        <v>177</v>
      </c>
      <c r="Q660" s="124">
        <v>46</v>
      </c>
      <c r="R660" s="105">
        <f>Q660/1000*E660</f>
        <v>4.6</v>
      </c>
      <c r="S660" s="247">
        <f>R660</f>
        <v>4.6</v>
      </c>
      <c r="T660" s="3"/>
    </row>
    <row r="661" spans="1:20" ht="15">
      <c r="A661" s="84"/>
      <c r="B661" s="86" t="s">
        <v>48</v>
      </c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105"/>
      <c r="S661" s="54"/>
      <c r="T661" s="3"/>
    </row>
    <row r="662" spans="1:20" ht="24.75">
      <c r="A662" s="48"/>
      <c r="B662" s="307" t="s">
        <v>560</v>
      </c>
      <c r="C662" s="98">
        <v>60</v>
      </c>
      <c r="D662" s="48" t="s">
        <v>561</v>
      </c>
      <c r="E662" s="85">
        <v>60</v>
      </c>
      <c r="F662" s="48">
        <v>60</v>
      </c>
      <c r="G662" s="99">
        <v>0.66</v>
      </c>
      <c r="H662" s="99">
        <v>0.12</v>
      </c>
      <c r="I662" s="99">
        <v>2.28</v>
      </c>
      <c r="J662" s="68">
        <v>59.4</v>
      </c>
      <c r="K662" s="69"/>
      <c r="L662" s="48">
        <v>0.09</v>
      </c>
      <c r="M662" s="98">
        <v>0.102</v>
      </c>
      <c r="N662" s="48">
        <v>2.7</v>
      </c>
      <c r="O662" s="98">
        <v>12</v>
      </c>
      <c r="P662" s="48">
        <v>1.38</v>
      </c>
      <c r="Q662" s="85"/>
      <c r="R662" s="51"/>
      <c r="S662" s="71"/>
      <c r="T662" s="3"/>
    </row>
    <row r="663" spans="1:20" ht="15">
      <c r="A663" s="45">
        <v>181</v>
      </c>
      <c r="B663" s="45" t="s">
        <v>291</v>
      </c>
      <c r="C663" s="45">
        <v>250</v>
      </c>
      <c r="D663" s="48" t="s">
        <v>293</v>
      </c>
      <c r="E663" s="126">
        <v>107.2</v>
      </c>
      <c r="F663" s="126">
        <v>50.8</v>
      </c>
      <c r="G663" s="341">
        <v>16.62</v>
      </c>
      <c r="H663" s="309">
        <v>4</v>
      </c>
      <c r="I663" s="309">
        <v>15.62</v>
      </c>
      <c r="J663" s="315">
        <v>146</v>
      </c>
      <c r="K663" s="316"/>
      <c r="L663" s="309" t="s">
        <v>134</v>
      </c>
      <c r="M663" s="309" t="s">
        <v>164</v>
      </c>
      <c r="N663" s="321" t="s">
        <v>295</v>
      </c>
      <c r="O663" s="321" t="s">
        <v>296</v>
      </c>
      <c r="P663" s="321" t="s">
        <v>185</v>
      </c>
      <c r="Q663" s="148">
        <v>125</v>
      </c>
      <c r="R663" s="148">
        <f aca="true" t="shared" si="23" ref="R663:R670">Q663/1000*E663</f>
        <v>13.4</v>
      </c>
      <c r="S663" s="48"/>
      <c r="T663" s="3"/>
    </row>
    <row r="664" spans="1:20" ht="15">
      <c r="A664" s="62"/>
      <c r="B664" s="62" t="s">
        <v>292</v>
      </c>
      <c r="C664" s="62"/>
      <c r="D664" s="48" t="s">
        <v>63</v>
      </c>
      <c r="E664" s="122">
        <v>21.7</v>
      </c>
      <c r="F664" s="122">
        <v>18.2</v>
      </c>
      <c r="G664" s="322"/>
      <c r="H664" s="310"/>
      <c r="I664" s="310"/>
      <c r="J664" s="317"/>
      <c r="K664" s="318"/>
      <c r="L664" s="310"/>
      <c r="M664" s="310"/>
      <c r="N664" s="322"/>
      <c r="O664" s="322"/>
      <c r="P664" s="322"/>
      <c r="Q664" s="148">
        <v>22</v>
      </c>
      <c r="R664" s="148">
        <f t="shared" si="23"/>
        <v>0.47739999999999994</v>
      </c>
      <c r="S664" s="48"/>
      <c r="T664" s="3"/>
    </row>
    <row r="665" spans="1:20" ht="15">
      <c r="A665" s="62"/>
      <c r="B665" s="62"/>
      <c r="C665" s="62"/>
      <c r="D665" s="48" t="s">
        <v>40</v>
      </c>
      <c r="E665" s="126">
        <v>60.8</v>
      </c>
      <c r="F665" s="126">
        <v>45.3</v>
      </c>
      <c r="G665" s="322"/>
      <c r="H665" s="310"/>
      <c r="I665" s="310"/>
      <c r="J665" s="317"/>
      <c r="K665" s="318"/>
      <c r="L665" s="310"/>
      <c r="M665" s="310"/>
      <c r="N665" s="322"/>
      <c r="O665" s="322"/>
      <c r="P665" s="322"/>
      <c r="Q665" s="148">
        <v>28</v>
      </c>
      <c r="R665" s="148">
        <f t="shared" si="23"/>
        <v>1.7024</v>
      </c>
      <c r="S665" s="48"/>
      <c r="T665" s="3"/>
    </row>
    <row r="666" spans="1:20" ht="15">
      <c r="A666" s="62"/>
      <c r="B666" s="62"/>
      <c r="C666" s="62"/>
      <c r="D666" s="48" t="s">
        <v>294</v>
      </c>
      <c r="E666" s="122">
        <v>7.2</v>
      </c>
      <c r="F666" s="122">
        <v>7.2</v>
      </c>
      <c r="G666" s="322"/>
      <c r="H666" s="310"/>
      <c r="I666" s="310"/>
      <c r="J666" s="317"/>
      <c r="K666" s="318"/>
      <c r="L666" s="310"/>
      <c r="M666" s="310"/>
      <c r="N666" s="322"/>
      <c r="O666" s="322"/>
      <c r="P666" s="322"/>
      <c r="Q666" s="148">
        <v>22</v>
      </c>
      <c r="R666" s="148">
        <f t="shared" si="23"/>
        <v>0.15839999999999999</v>
      </c>
      <c r="S666" s="48"/>
      <c r="T666" s="3"/>
    </row>
    <row r="667" spans="1:20" ht="15">
      <c r="A667" s="62"/>
      <c r="B667" s="62"/>
      <c r="C667" s="62"/>
      <c r="D667" s="48" t="s">
        <v>99</v>
      </c>
      <c r="E667" s="122">
        <v>1.2</v>
      </c>
      <c r="F667" s="122">
        <v>1.2</v>
      </c>
      <c r="G667" s="322"/>
      <c r="H667" s="310"/>
      <c r="I667" s="310"/>
      <c r="J667" s="317"/>
      <c r="K667" s="318"/>
      <c r="L667" s="310"/>
      <c r="M667" s="310"/>
      <c r="N667" s="322"/>
      <c r="O667" s="322"/>
      <c r="P667" s="322"/>
      <c r="Q667" s="148">
        <v>13</v>
      </c>
      <c r="R667" s="176">
        <f t="shared" si="23"/>
        <v>0.0156</v>
      </c>
      <c r="S667" s="48"/>
      <c r="T667" s="3"/>
    </row>
    <row r="668" spans="1:20" ht="15">
      <c r="A668" s="66"/>
      <c r="B668" s="66"/>
      <c r="C668" s="66"/>
      <c r="D668" s="48" t="s">
        <v>32</v>
      </c>
      <c r="E668" s="126">
        <v>193.6</v>
      </c>
      <c r="F668" s="126">
        <v>193.6</v>
      </c>
      <c r="G668" s="323"/>
      <c r="H668" s="311"/>
      <c r="I668" s="311"/>
      <c r="J668" s="319"/>
      <c r="K668" s="320"/>
      <c r="L668" s="311"/>
      <c r="M668" s="311"/>
      <c r="N668" s="323"/>
      <c r="O668" s="323"/>
      <c r="P668" s="323"/>
      <c r="Q668" s="148"/>
      <c r="R668" s="148">
        <f t="shared" si="23"/>
        <v>0</v>
      </c>
      <c r="S668" s="160">
        <f>R663+R664+R665+R666+R667</f>
        <v>15.753799999999998</v>
      </c>
      <c r="T668" s="3"/>
    </row>
    <row r="669" spans="1:20" ht="15">
      <c r="A669" s="45">
        <v>489</v>
      </c>
      <c r="B669" s="45" t="s">
        <v>512</v>
      </c>
      <c r="C669" s="45" t="s">
        <v>408</v>
      </c>
      <c r="D669" s="48" t="s">
        <v>513</v>
      </c>
      <c r="E669" s="126">
        <v>134.4</v>
      </c>
      <c r="F669" s="126">
        <v>96.6</v>
      </c>
      <c r="G669" s="309">
        <v>9</v>
      </c>
      <c r="H669" s="341">
        <v>8.4</v>
      </c>
      <c r="I669" s="309">
        <v>14.55</v>
      </c>
      <c r="J669" s="315">
        <v>174</v>
      </c>
      <c r="K669" s="316"/>
      <c r="L669" s="309">
        <v>0.12</v>
      </c>
      <c r="M669" s="309">
        <v>0.18</v>
      </c>
      <c r="N669" s="309">
        <v>0.55</v>
      </c>
      <c r="O669" s="309">
        <v>27.81</v>
      </c>
      <c r="P669" s="321" t="s">
        <v>397</v>
      </c>
      <c r="Q669" s="148">
        <v>160</v>
      </c>
      <c r="R669" s="105">
        <f t="shared" si="23"/>
        <v>21.504</v>
      </c>
      <c r="S669" s="48"/>
      <c r="T669" s="3"/>
    </row>
    <row r="670" spans="1:20" ht="15">
      <c r="A670" s="62"/>
      <c r="B670" s="62"/>
      <c r="C670" s="62"/>
      <c r="D670" s="48" t="s">
        <v>40</v>
      </c>
      <c r="E670" s="126">
        <v>116.4</v>
      </c>
      <c r="F670" s="126">
        <v>87.6</v>
      </c>
      <c r="G670" s="310"/>
      <c r="H670" s="322"/>
      <c r="I670" s="310"/>
      <c r="J670" s="317"/>
      <c r="K670" s="318"/>
      <c r="L670" s="310"/>
      <c r="M670" s="310"/>
      <c r="N670" s="310"/>
      <c r="O670" s="310"/>
      <c r="P670" s="322"/>
      <c r="Q670" s="148">
        <v>28</v>
      </c>
      <c r="R670" s="105">
        <f t="shared" si="23"/>
        <v>3.2592000000000003</v>
      </c>
      <c r="S670" s="48"/>
      <c r="T670" s="3"/>
    </row>
    <row r="671" spans="1:20" ht="15">
      <c r="A671" s="62"/>
      <c r="B671" s="62"/>
      <c r="C671" s="62"/>
      <c r="D671" s="48" t="s">
        <v>41</v>
      </c>
      <c r="E671" s="122">
        <v>15.6</v>
      </c>
      <c r="F671" s="122">
        <v>12</v>
      </c>
      <c r="G671" s="310"/>
      <c r="H671" s="322"/>
      <c r="I671" s="310"/>
      <c r="J671" s="317"/>
      <c r="K671" s="318"/>
      <c r="L671" s="310"/>
      <c r="M671" s="310"/>
      <c r="N671" s="310"/>
      <c r="O671" s="310"/>
      <c r="P671" s="322"/>
      <c r="Q671" s="148">
        <v>25</v>
      </c>
      <c r="R671" s="105">
        <f aca="true" t="shared" si="24" ref="R671:R680">Q671/1000*E671</f>
        <v>0.39</v>
      </c>
      <c r="S671" s="48"/>
      <c r="T671" s="3"/>
    </row>
    <row r="672" spans="1:20" ht="15">
      <c r="A672" s="62"/>
      <c r="B672" s="62"/>
      <c r="C672" s="62"/>
      <c r="D672" s="48" t="s">
        <v>514</v>
      </c>
      <c r="E672" s="126">
        <v>8.4</v>
      </c>
      <c r="F672" s="126">
        <v>12</v>
      </c>
      <c r="G672" s="310"/>
      <c r="H672" s="322"/>
      <c r="I672" s="310"/>
      <c r="J672" s="317"/>
      <c r="K672" s="318"/>
      <c r="L672" s="310"/>
      <c r="M672" s="310"/>
      <c r="N672" s="310"/>
      <c r="O672" s="310"/>
      <c r="P672" s="322"/>
      <c r="Q672" s="148"/>
      <c r="R672" s="105">
        <f t="shared" si="24"/>
        <v>0</v>
      </c>
      <c r="S672" s="48"/>
      <c r="T672" s="3"/>
    </row>
    <row r="673" spans="1:20" ht="15">
      <c r="A673" s="62"/>
      <c r="B673" s="62"/>
      <c r="C673" s="62"/>
      <c r="D673" s="48" t="s">
        <v>64</v>
      </c>
      <c r="E673" s="126">
        <v>9.6</v>
      </c>
      <c r="F673" s="126" t="s">
        <v>515</v>
      </c>
      <c r="G673" s="310"/>
      <c r="H673" s="322"/>
      <c r="I673" s="310"/>
      <c r="J673" s="317"/>
      <c r="K673" s="318"/>
      <c r="L673" s="310"/>
      <c r="M673" s="310"/>
      <c r="N673" s="310"/>
      <c r="O673" s="310"/>
      <c r="P673" s="322"/>
      <c r="Q673" s="148">
        <v>75</v>
      </c>
      <c r="R673" s="105">
        <f t="shared" si="24"/>
        <v>0.72</v>
      </c>
      <c r="S673" s="48"/>
      <c r="T673" s="3"/>
    </row>
    <row r="674" spans="1:20" ht="15">
      <c r="A674" s="62"/>
      <c r="B674" s="62"/>
      <c r="C674" s="62"/>
      <c r="D674" s="48" t="s">
        <v>63</v>
      </c>
      <c r="E674" s="122">
        <v>18</v>
      </c>
      <c r="F674" s="122">
        <v>15.6</v>
      </c>
      <c r="G674" s="310"/>
      <c r="H674" s="322"/>
      <c r="I674" s="310"/>
      <c r="J674" s="317"/>
      <c r="K674" s="318"/>
      <c r="L674" s="310"/>
      <c r="M674" s="310"/>
      <c r="N674" s="310"/>
      <c r="O674" s="310"/>
      <c r="P674" s="322"/>
      <c r="Q674" s="148">
        <v>22</v>
      </c>
      <c r="R674" s="105">
        <f t="shared" si="24"/>
        <v>0.39599999999999996</v>
      </c>
      <c r="S674" s="48"/>
      <c r="T674" s="3"/>
    </row>
    <row r="675" spans="1:20" ht="15">
      <c r="A675" s="62"/>
      <c r="B675" s="62"/>
      <c r="C675" s="62"/>
      <c r="D675" s="48" t="s">
        <v>68</v>
      </c>
      <c r="E675" s="122">
        <v>4.9</v>
      </c>
      <c r="F675" s="122">
        <v>4.9</v>
      </c>
      <c r="G675" s="310"/>
      <c r="H675" s="322"/>
      <c r="I675" s="310"/>
      <c r="J675" s="317"/>
      <c r="K675" s="318"/>
      <c r="L675" s="310"/>
      <c r="M675" s="310"/>
      <c r="N675" s="310"/>
      <c r="O675" s="310"/>
      <c r="P675" s="322"/>
      <c r="Q675" s="148">
        <v>355</v>
      </c>
      <c r="R675" s="105">
        <f t="shared" si="24"/>
        <v>1.7395</v>
      </c>
      <c r="S675" s="48"/>
      <c r="T675" s="3"/>
    </row>
    <row r="676" spans="1:20" ht="15">
      <c r="A676" s="62"/>
      <c r="B676" s="62"/>
      <c r="C676" s="62"/>
      <c r="D676" s="48" t="s">
        <v>298</v>
      </c>
      <c r="E676" s="126">
        <v>2.4</v>
      </c>
      <c r="F676" s="126">
        <v>2.4</v>
      </c>
      <c r="G676" s="310"/>
      <c r="H676" s="322"/>
      <c r="I676" s="310"/>
      <c r="J676" s="317"/>
      <c r="K676" s="318"/>
      <c r="L676" s="310"/>
      <c r="M676" s="310"/>
      <c r="N676" s="310"/>
      <c r="O676" s="310"/>
      <c r="P676" s="322"/>
      <c r="Q676" s="148">
        <v>27</v>
      </c>
      <c r="R676" s="105">
        <f t="shared" si="24"/>
        <v>0.0648</v>
      </c>
      <c r="S676" s="124">
        <f>R669+R670+R671+R672+R673+R674+R675+R676</f>
        <v>28.073500000000003</v>
      </c>
      <c r="T676" s="3"/>
    </row>
    <row r="677" spans="1:20" ht="15">
      <c r="A677" s="45">
        <v>699</v>
      </c>
      <c r="B677" s="45" t="s">
        <v>108</v>
      </c>
      <c r="C677" s="45">
        <v>180</v>
      </c>
      <c r="D677" s="159" t="s">
        <v>97</v>
      </c>
      <c r="E677" s="132">
        <v>14.4</v>
      </c>
      <c r="F677" s="132">
        <v>14.4</v>
      </c>
      <c r="G677" s="309">
        <v>0.09</v>
      </c>
      <c r="H677" s="309">
        <v>0</v>
      </c>
      <c r="I677" s="309">
        <v>21.78</v>
      </c>
      <c r="J677" s="315">
        <v>83.7</v>
      </c>
      <c r="K677" s="316"/>
      <c r="L677" s="309" t="s">
        <v>122</v>
      </c>
      <c r="M677" s="309" t="s">
        <v>122</v>
      </c>
      <c r="N677" s="321" t="s">
        <v>188</v>
      </c>
      <c r="O677" s="321" t="s">
        <v>187</v>
      </c>
      <c r="P677" s="321" t="s">
        <v>186</v>
      </c>
      <c r="Q677" s="148">
        <v>100</v>
      </c>
      <c r="R677" s="105">
        <f t="shared" si="24"/>
        <v>1.4400000000000002</v>
      </c>
      <c r="S677" s="124" t="s">
        <v>109</v>
      </c>
      <c r="T677" s="3"/>
    </row>
    <row r="678" spans="1:20" ht="15">
      <c r="A678" s="62"/>
      <c r="B678" s="62"/>
      <c r="C678" s="62"/>
      <c r="D678" s="159" t="s">
        <v>33</v>
      </c>
      <c r="E678" s="132">
        <v>21.6</v>
      </c>
      <c r="F678" s="132">
        <v>21.6</v>
      </c>
      <c r="G678" s="310"/>
      <c r="H678" s="310"/>
      <c r="I678" s="310"/>
      <c r="J678" s="317"/>
      <c r="K678" s="318"/>
      <c r="L678" s="310"/>
      <c r="M678" s="310"/>
      <c r="N678" s="322"/>
      <c r="O678" s="322"/>
      <c r="P678" s="322"/>
      <c r="Q678" s="148">
        <v>49</v>
      </c>
      <c r="R678" s="105">
        <f t="shared" si="24"/>
        <v>1.0584</v>
      </c>
      <c r="S678" s="48"/>
      <c r="T678" s="3"/>
    </row>
    <row r="679" spans="1:20" ht="15">
      <c r="A679" s="66"/>
      <c r="B679" s="66"/>
      <c r="C679" s="66"/>
      <c r="D679" s="159" t="s">
        <v>96</v>
      </c>
      <c r="E679" s="132">
        <v>192.6</v>
      </c>
      <c r="F679" s="132" t="s">
        <v>286</v>
      </c>
      <c r="G679" s="311"/>
      <c r="H679" s="311"/>
      <c r="I679" s="311"/>
      <c r="J679" s="319"/>
      <c r="K679" s="320"/>
      <c r="L679" s="311"/>
      <c r="M679" s="311"/>
      <c r="N679" s="323"/>
      <c r="O679" s="323"/>
      <c r="P679" s="323"/>
      <c r="Q679" s="48"/>
      <c r="R679" s="105">
        <f t="shared" si="24"/>
        <v>0</v>
      </c>
      <c r="S679" s="83">
        <f>R677+R678+R679</f>
        <v>2.4984</v>
      </c>
      <c r="T679" s="3"/>
    </row>
    <row r="680" spans="1:20" ht="15">
      <c r="A680" s="66"/>
      <c r="B680" s="66" t="s">
        <v>421</v>
      </c>
      <c r="C680" s="66">
        <v>40</v>
      </c>
      <c r="D680" s="159" t="s">
        <v>421</v>
      </c>
      <c r="E680" s="132">
        <v>40</v>
      </c>
      <c r="F680" s="132">
        <v>40</v>
      </c>
      <c r="G680" s="66">
        <v>2.6</v>
      </c>
      <c r="H680" s="66">
        <v>0.4</v>
      </c>
      <c r="I680" s="66">
        <v>13.6</v>
      </c>
      <c r="J680" s="75">
        <v>72.4</v>
      </c>
      <c r="K680" s="76"/>
      <c r="L680" s="66">
        <v>0.03</v>
      </c>
      <c r="M680" s="66">
        <v>0.012</v>
      </c>
      <c r="N680" s="109" t="s">
        <v>239</v>
      </c>
      <c r="O680" s="109" t="s">
        <v>361</v>
      </c>
      <c r="P680" s="109" t="s">
        <v>422</v>
      </c>
      <c r="Q680" s="48">
        <v>18.6</v>
      </c>
      <c r="R680" s="105">
        <f t="shared" si="24"/>
        <v>0.7440000000000001</v>
      </c>
      <c r="S680" s="83">
        <v>0.74</v>
      </c>
      <c r="T680" s="3"/>
    </row>
    <row r="681" spans="1:20" ht="15">
      <c r="A681" s="49"/>
      <c r="B681" s="49" t="s">
        <v>52</v>
      </c>
      <c r="C681" s="49">
        <v>30</v>
      </c>
      <c r="D681" s="48" t="s">
        <v>297</v>
      </c>
      <c r="E681" s="126">
        <v>30</v>
      </c>
      <c r="F681" s="126">
        <v>30</v>
      </c>
      <c r="G681" s="176">
        <v>2.4</v>
      </c>
      <c r="H681" s="48">
        <v>0.36</v>
      </c>
      <c r="I681" s="48">
        <v>12.6</v>
      </c>
      <c r="J681" s="356">
        <v>60.75</v>
      </c>
      <c r="K681" s="357"/>
      <c r="L681" s="48">
        <v>0.06</v>
      </c>
      <c r="M681" s="48">
        <v>0.024</v>
      </c>
      <c r="N681" s="48">
        <v>0</v>
      </c>
      <c r="O681" s="115" t="s">
        <v>423</v>
      </c>
      <c r="P681" s="115" t="s">
        <v>436</v>
      </c>
      <c r="Q681" s="148">
        <v>23.33</v>
      </c>
      <c r="R681" s="105">
        <v>0.7</v>
      </c>
      <c r="S681" s="83">
        <v>0.7</v>
      </c>
      <c r="T681" s="3"/>
    </row>
    <row r="682" spans="1:20" ht="15">
      <c r="A682" s="84"/>
      <c r="B682" s="78" t="s">
        <v>47</v>
      </c>
      <c r="C682" s="85"/>
      <c r="D682" s="85"/>
      <c r="E682" s="283"/>
      <c r="F682" s="283"/>
      <c r="G682" s="79">
        <f>SUM(G663:G681)</f>
        <v>30.71</v>
      </c>
      <c r="H682" s="80">
        <f>SUM(H663:H681)</f>
        <v>13.16</v>
      </c>
      <c r="I682" s="80">
        <f>SUM(I663:I681)</f>
        <v>78.14999999999999</v>
      </c>
      <c r="J682" s="331">
        <f>SUM(J663:K681)</f>
        <v>536.85</v>
      </c>
      <c r="K682" s="332"/>
      <c r="L682" s="80">
        <v>0.32</v>
      </c>
      <c r="M682" s="80">
        <v>0.28</v>
      </c>
      <c r="N682" s="118" t="s">
        <v>472</v>
      </c>
      <c r="O682" s="80">
        <v>107.16</v>
      </c>
      <c r="P682" s="118" t="s">
        <v>473</v>
      </c>
      <c r="Q682" s="85"/>
      <c r="R682" s="105"/>
      <c r="S682" s="247">
        <f>S668+S676+S679+S680+S681</f>
        <v>47.7657</v>
      </c>
      <c r="T682" s="3"/>
    </row>
    <row r="683" spans="1:20" ht="15">
      <c r="A683" s="84"/>
      <c r="B683" s="86" t="s">
        <v>53</v>
      </c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105"/>
      <c r="S683" s="54"/>
      <c r="T683" s="3"/>
    </row>
    <row r="684" spans="1:20" ht="15">
      <c r="A684" s="99">
        <v>769</v>
      </c>
      <c r="B684" s="136" t="s">
        <v>240</v>
      </c>
      <c r="C684" s="45">
        <v>70</v>
      </c>
      <c r="D684" s="159" t="s">
        <v>237</v>
      </c>
      <c r="E684" s="159">
        <v>44.8</v>
      </c>
      <c r="F684" s="177">
        <v>44.8</v>
      </c>
      <c r="G684" s="338">
        <v>5.25</v>
      </c>
      <c r="H684" s="338">
        <v>9.24</v>
      </c>
      <c r="I684" s="338">
        <v>42.63</v>
      </c>
      <c r="J684" s="338">
        <v>275.8</v>
      </c>
      <c r="K684" s="338"/>
      <c r="L684" s="341">
        <v>0.11</v>
      </c>
      <c r="M684" s="341">
        <v>0.07</v>
      </c>
      <c r="N684" s="309">
        <v>0</v>
      </c>
      <c r="O684" s="341">
        <v>14.48</v>
      </c>
      <c r="P684" s="341">
        <v>1.07</v>
      </c>
      <c r="Q684" s="148">
        <v>27</v>
      </c>
      <c r="R684" s="157">
        <f>Q684/1000*E684</f>
        <v>1.2096</v>
      </c>
      <c r="S684" s="124" t="s">
        <v>109</v>
      </c>
      <c r="T684" s="3"/>
    </row>
    <row r="685" spans="1:20" ht="15">
      <c r="A685" s="150"/>
      <c r="B685" s="34" t="s">
        <v>109</v>
      </c>
      <c r="C685" s="73"/>
      <c r="D685" s="159" t="s">
        <v>553</v>
      </c>
      <c r="E685" s="159">
        <v>2.2</v>
      </c>
      <c r="F685" s="177">
        <v>2.2</v>
      </c>
      <c r="G685" s="338"/>
      <c r="H685" s="338"/>
      <c r="I685" s="338"/>
      <c r="J685" s="338"/>
      <c r="K685" s="338"/>
      <c r="L685" s="310"/>
      <c r="M685" s="310"/>
      <c r="N685" s="310"/>
      <c r="O685" s="310"/>
      <c r="P685" s="322"/>
      <c r="Q685" s="148">
        <v>25</v>
      </c>
      <c r="R685" s="157">
        <f>Q685/1000*E685</f>
        <v>0.05500000000000001</v>
      </c>
      <c r="S685" s="48"/>
      <c r="T685" s="3"/>
    </row>
    <row r="686" spans="1:20" ht="15">
      <c r="A686" s="34"/>
      <c r="B686" s="34"/>
      <c r="C686" s="62"/>
      <c r="D686" s="159" t="s">
        <v>209</v>
      </c>
      <c r="E686" s="159">
        <v>7.7</v>
      </c>
      <c r="F686" s="177">
        <v>7.7</v>
      </c>
      <c r="G686" s="338"/>
      <c r="H686" s="338"/>
      <c r="I686" s="338"/>
      <c r="J686" s="338"/>
      <c r="K686" s="338"/>
      <c r="L686" s="310"/>
      <c r="M686" s="310"/>
      <c r="N686" s="310"/>
      <c r="O686" s="310"/>
      <c r="P686" s="322"/>
      <c r="Q686" s="148">
        <v>49</v>
      </c>
      <c r="R686" s="157">
        <f>Q686/1000*E686</f>
        <v>0.3773</v>
      </c>
      <c r="S686" s="48"/>
      <c r="T686" s="3"/>
    </row>
    <row r="687" spans="1:20" ht="15">
      <c r="A687" s="34"/>
      <c r="B687" s="34"/>
      <c r="C687" s="62"/>
      <c r="D687" s="159" t="s">
        <v>241</v>
      </c>
      <c r="E687" s="159">
        <v>2.2</v>
      </c>
      <c r="F687" s="177">
        <v>2.2</v>
      </c>
      <c r="G687" s="338"/>
      <c r="H687" s="338"/>
      <c r="I687" s="338"/>
      <c r="J687" s="338"/>
      <c r="K687" s="338"/>
      <c r="L687" s="310"/>
      <c r="M687" s="310"/>
      <c r="N687" s="310"/>
      <c r="O687" s="310"/>
      <c r="P687" s="322"/>
      <c r="Q687" s="148">
        <v>49</v>
      </c>
      <c r="R687" s="157">
        <f>Q687/1000*E687</f>
        <v>0.1078</v>
      </c>
      <c r="S687" s="48"/>
      <c r="T687" s="3"/>
    </row>
    <row r="688" spans="1:20" ht="15">
      <c r="A688" s="34"/>
      <c r="B688" s="34"/>
      <c r="C688" s="62"/>
      <c r="D688" s="159" t="s">
        <v>69</v>
      </c>
      <c r="E688" s="159">
        <v>10.3</v>
      </c>
      <c r="F688" s="177">
        <v>10.3</v>
      </c>
      <c r="G688" s="338"/>
      <c r="H688" s="338"/>
      <c r="I688" s="338"/>
      <c r="J688" s="338"/>
      <c r="K688" s="338"/>
      <c r="L688" s="310"/>
      <c r="M688" s="310"/>
      <c r="N688" s="310"/>
      <c r="O688" s="310"/>
      <c r="P688" s="322"/>
      <c r="Q688" s="148">
        <v>355</v>
      </c>
      <c r="R688" s="157">
        <f>Q688/1000*E688</f>
        <v>3.6565</v>
      </c>
      <c r="S688" s="48"/>
      <c r="T688" s="3"/>
    </row>
    <row r="689" spans="1:20" ht="15">
      <c r="A689" s="34"/>
      <c r="B689" s="34"/>
      <c r="C689" s="62"/>
      <c r="D689" s="159" t="s">
        <v>31</v>
      </c>
      <c r="E689" s="159">
        <v>22</v>
      </c>
      <c r="F689" s="177">
        <v>22</v>
      </c>
      <c r="G689" s="338"/>
      <c r="H689" s="338"/>
      <c r="I689" s="338"/>
      <c r="J689" s="338"/>
      <c r="K689" s="338"/>
      <c r="L689" s="310"/>
      <c r="M689" s="310"/>
      <c r="N689" s="310"/>
      <c r="O689" s="310"/>
      <c r="P689" s="322"/>
      <c r="Q689" s="148"/>
      <c r="R689" s="157"/>
      <c r="S689" s="48"/>
      <c r="T689" s="3"/>
    </row>
    <row r="690" spans="1:20" ht="15">
      <c r="A690" s="34"/>
      <c r="B690" s="34"/>
      <c r="C690" s="62"/>
      <c r="D690" s="159" t="s">
        <v>242</v>
      </c>
      <c r="E690" s="233">
        <v>1.3</v>
      </c>
      <c r="F690" s="177">
        <v>1.3</v>
      </c>
      <c r="G690" s="338"/>
      <c r="H690" s="338"/>
      <c r="I690" s="338"/>
      <c r="J690" s="338"/>
      <c r="K690" s="338"/>
      <c r="L690" s="310"/>
      <c r="M690" s="310"/>
      <c r="N690" s="310"/>
      <c r="O690" s="310"/>
      <c r="P690" s="322"/>
      <c r="Q690" s="148">
        <v>6.5</v>
      </c>
      <c r="R690" s="243">
        <f>Q690/40*E690</f>
        <v>0.21125000000000002</v>
      </c>
      <c r="S690" s="48"/>
      <c r="T690" s="3"/>
    </row>
    <row r="691" spans="1:20" ht="15">
      <c r="A691" s="34"/>
      <c r="B691" s="34"/>
      <c r="C691" s="62"/>
      <c r="D691" s="159" t="s">
        <v>243</v>
      </c>
      <c r="E691" s="159">
        <v>0.4</v>
      </c>
      <c r="F691" s="177">
        <v>0.4</v>
      </c>
      <c r="G691" s="338"/>
      <c r="H691" s="338"/>
      <c r="I691" s="338"/>
      <c r="J691" s="338"/>
      <c r="K691" s="338"/>
      <c r="L691" s="310"/>
      <c r="M691" s="310"/>
      <c r="N691" s="310"/>
      <c r="O691" s="310"/>
      <c r="P691" s="322"/>
      <c r="Q691" s="148">
        <v>13</v>
      </c>
      <c r="R691" s="157">
        <f>Q691/1000*E691</f>
        <v>0.0052</v>
      </c>
      <c r="S691" s="48"/>
      <c r="T691" s="3"/>
    </row>
    <row r="692" spans="1:20" ht="15">
      <c r="A692" s="38"/>
      <c r="B692" s="34"/>
      <c r="C692" s="66"/>
      <c r="D692" s="159" t="s">
        <v>244</v>
      </c>
      <c r="E692" s="159">
        <v>0.7</v>
      </c>
      <c r="F692" s="177">
        <v>0.7</v>
      </c>
      <c r="G692" s="338"/>
      <c r="H692" s="338"/>
      <c r="I692" s="338"/>
      <c r="J692" s="338"/>
      <c r="K692" s="338"/>
      <c r="L692" s="311"/>
      <c r="M692" s="311"/>
      <c r="N692" s="311"/>
      <c r="O692" s="311"/>
      <c r="P692" s="323"/>
      <c r="Q692" s="148">
        <v>180</v>
      </c>
      <c r="R692" s="157">
        <f>Q692/1000*E692</f>
        <v>0.126</v>
      </c>
      <c r="S692" s="83">
        <f>R684+R685+R686+R687+R688+R690+R691+R692</f>
        <v>5.7486500000000005</v>
      </c>
      <c r="T692" s="3"/>
    </row>
    <row r="693" spans="1:20" ht="15">
      <c r="A693" s="45">
        <v>692</v>
      </c>
      <c r="B693" s="68" t="s">
        <v>365</v>
      </c>
      <c r="C693" s="45">
        <v>180</v>
      </c>
      <c r="D693" s="221" t="s">
        <v>273</v>
      </c>
      <c r="E693" s="159">
        <v>3</v>
      </c>
      <c r="F693" s="222">
        <v>3</v>
      </c>
      <c r="G693" s="309">
        <v>2.2</v>
      </c>
      <c r="H693" s="358">
        <v>3.2</v>
      </c>
      <c r="I693" s="309">
        <v>25.8</v>
      </c>
      <c r="J693" s="383">
        <v>136.8</v>
      </c>
      <c r="K693" s="384"/>
      <c r="L693" s="309" t="s">
        <v>112</v>
      </c>
      <c r="M693" s="309" t="s">
        <v>115</v>
      </c>
      <c r="N693" s="309" t="s">
        <v>162</v>
      </c>
      <c r="O693" s="309" t="s">
        <v>163</v>
      </c>
      <c r="P693" s="309" t="s">
        <v>164</v>
      </c>
      <c r="Q693" s="148">
        <v>330</v>
      </c>
      <c r="R693" s="105">
        <f>Q693/1000*E693</f>
        <v>0.99</v>
      </c>
      <c r="S693" s="148" t="s">
        <v>109</v>
      </c>
      <c r="T693" s="3"/>
    </row>
    <row r="694" spans="1:20" ht="15">
      <c r="A694" s="62"/>
      <c r="B694" s="72" t="s">
        <v>272</v>
      </c>
      <c r="C694" s="62"/>
      <c r="D694" s="221" t="s">
        <v>96</v>
      </c>
      <c r="E694" s="159">
        <v>154.8</v>
      </c>
      <c r="F694" s="222">
        <v>154.8</v>
      </c>
      <c r="G694" s="310"/>
      <c r="H694" s="359"/>
      <c r="I694" s="310"/>
      <c r="J694" s="385"/>
      <c r="K694" s="386"/>
      <c r="L694" s="310"/>
      <c r="M694" s="310"/>
      <c r="N694" s="310"/>
      <c r="O694" s="310"/>
      <c r="P694" s="310"/>
      <c r="Q694" s="148"/>
      <c r="R694" s="105">
        <f>Q694/1000*E694</f>
        <v>0</v>
      </c>
      <c r="S694" s="148"/>
      <c r="T694" s="3"/>
    </row>
    <row r="695" spans="1:20" ht="15">
      <c r="A695" s="62"/>
      <c r="B695" s="72"/>
      <c r="C695" s="62"/>
      <c r="D695" s="221" t="s">
        <v>193</v>
      </c>
      <c r="E695" s="159">
        <v>45</v>
      </c>
      <c r="F695" s="222">
        <v>45</v>
      </c>
      <c r="G695" s="310"/>
      <c r="H695" s="359"/>
      <c r="I695" s="310"/>
      <c r="J695" s="385"/>
      <c r="K695" s="386"/>
      <c r="L695" s="310"/>
      <c r="M695" s="310"/>
      <c r="N695" s="310"/>
      <c r="O695" s="310"/>
      <c r="P695" s="310"/>
      <c r="Q695" s="124">
        <v>49</v>
      </c>
      <c r="R695" s="105">
        <f>Q695/1000*E695</f>
        <v>2.205</v>
      </c>
      <c r="S695" s="148"/>
      <c r="T695" s="3"/>
    </row>
    <row r="696" spans="1:20" ht="15">
      <c r="A696" s="38"/>
      <c r="B696" s="40"/>
      <c r="C696" s="38"/>
      <c r="D696" s="159" t="s">
        <v>33</v>
      </c>
      <c r="E696" s="159">
        <v>18</v>
      </c>
      <c r="F696" s="159">
        <v>18</v>
      </c>
      <c r="G696" s="311"/>
      <c r="H696" s="360"/>
      <c r="I696" s="311"/>
      <c r="J696" s="387"/>
      <c r="K696" s="388"/>
      <c r="L696" s="311"/>
      <c r="M696" s="311"/>
      <c r="N696" s="311"/>
      <c r="O696" s="311"/>
      <c r="P696" s="311"/>
      <c r="Q696" s="124">
        <v>49</v>
      </c>
      <c r="R696" s="105">
        <f>Q696/1000*E696</f>
        <v>0.882</v>
      </c>
      <c r="S696" s="160">
        <f>R693+R694+R695+R696</f>
        <v>4.077</v>
      </c>
      <c r="T696" s="3"/>
    </row>
    <row r="697" spans="1:20" ht="15">
      <c r="A697" s="84"/>
      <c r="B697" s="78" t="s">
        <v>47</v>
      </c>
      <c r="C697" s="85"/>
      <c r="D697" s="85" t="s">
        <v>109</v>
      </c>
      <c r="E697" s="85"/>
      <c r="F697" s="85"/>
      <c r="G697" s="81">
        <v>11.63</v>
      </c>
      <c r="H697" s="81">
        <v>15.85</v>
      </c>
      <c r="I697" s="80">
        <f>SUM(I693:I696)</f>
        <v>25.8</v>
      </c>
      <c r="J697" s="331">
        <f>SUM(J693:K696)</f>
        <v>136.8</v>
      </c>
      <c r="K697" s="332"/>
      <c r="L697" s="80">
        <v>0.2</v>
      </c>
      <c r="M697" s="80">
        <v>0.14</v>
      </c>
      <c r="N697" s="80">
        <v>38.54</v>
      </c>
      <c r="O697" s="80">
        <v>93.03</v>
      </c>
      <c r="P697" s="118" t="s">
        <v>363</v>
      </c>
      <c r="Q697" s="48"/>
      <c r="R697" s="48"/>
      <c r="S697" s="160"/>
      <c r="T697" s="3"/>
    </row>
    <row r="698" spans="1:20" ht="15">
      <c r="A698" s="84"/>
      <c r="B698" s="78" t="s">
        <v>57</v>
      </c>
      <c r="C698" s="85"/>
      <c r="D698" s="85" t="s">
        <v>109</v>
      </c>
      <c r="E698" s="85"/>
      <c r="F698" s="85"/>
      <c r="G698" s="79">
        <f>SUM(G658+G660+G682+G697)</f>
        <v>59.38</v>
      </c>
      <c r="H698" s="79">
        <f>SUM(H658+H660+H682+H697)</f>
        <v>59.05</v>
      </c>
      <c r="I698" s="79">
        <f>SUM(I658+I660+I682+I697)</f>
        <v>176.47000000000003</v>
      </c>
      <c r="J698" s="355">
        <f>SUM(J658+J660+J682+J697)</f>
        <v>1314.45</v>
      </c>
      <c r="K698" s="332"/>
      <c r="L698" s="80">
        <v>0.71</v>
      </c>
      <c r="M698" s="118" t="s">
        <v>507</v>
      </c>
      <c r="N698" s="80">
        <v>78.78</v>
      </c>
      <c r="O698" s="80">
        <v>500</v>
      </c>
      <c r="P698" s="80">
        <v>13.53</v>
      </c>
      <c r="Q698" s="48"/>
      <c r="R698" s="48"/>
      <c r="S698" s="83">
        <f>S658+S660+S682+S697</f>
        <v>74.21215000000001</v>
      </c>
      <c r="T698" s="3"/>
    </row>
    <row r="699" spans="1:20" ht="15">
      <c r="A699" s="97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44"/>
      <c r="T699" s="3"/>
    </row>
    <row r="700" spans="1:20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">
      <c r="A702" s="3"/>
      <c r="B702" s="3" t="s">
        <v>366</v>
      </c>
      <c r="C702" s="3"/>
      <c r="D702" s="26"/>
      <c r="E702" s="1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">
      <c r="A703" s="3"/>
      <c r="B703" s="3"/>
      <c r="C703" s="3"/>
      <c r="D703" s="19">
        <v>80.83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">
      <c r="A704" s="3"/>
      <c r="B704" s="3"/>
      <c r="C704" s="3"/>
      <c r="D704" s="19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">
      <c r="A705" s="3"/>
      <c r="B705" s="3"/>
      <c r="C705" s="3"/>
      <c r="D705" s="19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">
      <c r="A706" s="3"/>
      <c r="B706" s="3"/>
      <c r="C706" s="3"/>
      <c r="D706" s="19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">
      <c r="A707" s="3"/>
      <c r="B707" s="3"/>
      <c r="C707" s="3"/>
      <c r="D707" s="19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>
      <c r="A708" s="3"/>
      <c r="B708" s="3"/>
      <c r="C708" s="3"/>
      <c r="D708" s="19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">
      <c r="A709" s="3"/>
      <c r="B709" s="3"/>
      <c r="C709" s="3"/>
      <c r="D709" s="19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">
      <c r="A710" s="3"/>
      <c r="B710" s="3"/>
      <c r="C710" s="3"/>
      <c r="D710" s="19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">
      <c r="A711" s="3"/>
      <c r="B711" s="3"/>
      <c r="C711" s="3"/>
      <c r="D711" s="19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">
      <c r="A712" s="3"/>
      <c r="B712" s="3"/>
      <c r="C712" s="3"/>
      <c r="D712" s="19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">
      <c r="A713" s="3"/>
      <c r="B713" s="3"/>
      <c r="C713" s="3"/>
      <c r="D713" s="20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">
      <c r="A714" s="3"/>
      <c r="B714" s="3"/>
      <c r="C714" s="6" t="s">
        <v>375</v>
      </c>
      <c r="D714" s="6" t="s">
        <v>376</v>
      </c>
      <c r="E714" s="353" t="s">
        <v>377</v>
      </c>
      <c r="F714" s="354"/>
      <c r="G714" s="353" t="s">
        <v>378</v>
      </c>
      <c r="H714" s="354"/>
      <c r="I714" s="353" t="s">
        <v>379</v>
      </c>
      <c r="J714" s="354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">
      <c r="A715" s="3"/>
      <c r="B715" s="3"/>
      <c r="C715" s="21">
        <v>1</v>
      </c>
      <c r="D715" s="21">
        <v>58.76</v>
      </c>
      <c r="E715" s="342">
        <v>82.37</v>
      </c>
      <c r="F715" s="343"/>
      <c r="G715" s="342">
        <v>215.79</v>
      </c>
      <c r="H715" s="343"/>
      <c r="I715" s="342">
        <v>1843.15</v>
      </c>
      <c r="J715" s="34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">
      <c r="A716" s="3"/>
      <c r="B716" s="3"/>
      <c r="C716" s="21">
        <v>2</v>
      </c>
      <c r="D716" s="21">
        <v>47.62</v>
      </c>
      <c r="E716" s="342">
        <v>47.23</v>
      </c>
      <c r="F716" s="343"/>
      <c r="G716" s="342">
        <v>217.73</v>
      </c>
      <c r="H716" s="343"/>
      <c r="I716" s="342">
        <v>1506.43</v>
      </c>
      <c r="J716" s="34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">
      <c r="A717" s="3"/>
      <c r="B717" s="3"/>
      <c r="C717" s="21">
        <v>3</v>
      </c>
      <c r="D717" s="21">
        <v>53.34</v>
      </c>
      <c r="E717" s="342">
        <v>58.85</v>
      </c>
      <c r="F717" s="343"/>
      <c r="G717" s="342">
        <v>183.97</v>
      </c>
      <c r="H717" s="343"/>
      <c r="I717" s="342">
        <v>1670.9</v>
      </c>
      <c r="J717" s="34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">
      <c r="A718" s="3"/>
      <c r="B718" s="3"/>
      <c r="C718" s="21">
        <v>4</v>
      </c>
      <c r="D718" s="21">
        <v>37.03</v>
      </c>
      <c r="E718" s="342">
        <v>57.29</v>
      </c>
      <c r="F718" s="343"/>
      <c r="G718" s="342">
        <v>196.59</v>
      </c>
      <c r="H718" s="343"/>
      <c r="I718" s="342">
        <v>1721.12</v>
      </c>
      <c r="J718" s="34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">
      <c r="A719" s="3"/>
      <c r="B719" s="3"/>
      <c r="C719" s="21">
        <v>5</v>
      </c>
      <c r="D719" s="21">
        <v>38.92</v>
      </c>
      <c r="E719" s="342">
        <v>31.75</v>
      </c>
      <c r="F719" s="343"/>
      <c r="G719" s="342">
        <v>257.96</v>
      </c>
      <c r="H719" s="343"/>
      <c r="I719" s="342">
        <v>1529.51</v>
      </c>
      <c r="J719" s="34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19" ht="15">
      <c r="A720" s="3"/>
      <c r="B720" s="3"/>
      <c r="C720" s="21">
        <v>6</v>
      </c>
      <c r="D720" s="21">
        <v>33.45</v>
      </c>
      <c r="E720" s="342">
        <v>61.72</v>
      </c>
      <c r="F720" s="343"/>
      <c r="G720" s="342">
        <v>183.11</v>
      </c>
      <c r="H720" s="343"/>
      <c r="I720" s="342">
        <v>1550.99</v>
      </c>
      <c r="J720" s="34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5">
      <c r="A721" s="3"/>
      <c r="B721" s="3"/>
      <c r="C721" s="21">
        <v>7</v>
      </c>
      <c r="D721" s="21">
        <v>41.5</v>
      </c>
      <c r="E721" s="342">
        <v>52.04</v>
      </c>
      <c r="F721" s="343"/>
      <c r="G721" s="342">
        <v>228.39</v>
      </c>
      <c r="H721" s="343"/>
      <c r="I721" s="342">
        <v>1606.31</v>
      </c>
      <c r="J721" s="34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5">
      <c r="A722" s="3"/>
      <c r="B722" s="3"/>
      <c r="C722" s="21">
        <v>8</v>
      </c>
      <c r="D722" s="21">
        <v>38.43</v>
      </c>
      <c r="E722" s="342">
        <v>55.7</v>
      </c>
      <c r="F722" s="343"/>
      <c r="G722" s="342">
        <v>173.7</v>
      </c>
      <c r="H722" s="343"/>
      <c r="I722" s="342">
        <v>1364.05</v>
      </c>
      <c r="J722" s="34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5">
      <c r="A723" s="3"/>
      <c r="B723" s="3"/>
      <c r="C723" s="21">
        <v>9</v>
      </c>
      <c r="D723" s="21">
        <v>62.23</v>
      </c>
      <c r="E723" s="342">
        <v>65.88</v>
      </c>
      <c r="F723" s="343"/>
      <c r="G723" s="342">
        <v>266.93</v>
      </c>
      <c r="H723" s="343"/>
      <c r="I723" s="342">
        <v>1910.05</v>
      </c>
      <c r="J723" s="34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5">
      <c r="A724" s="3"/>
      <c r="B724" s="3"/>
      <c r="C724" s="21">
        <v>10</v>
      </c>
      <c r="D724" s="21">
        <v>56.88</v>
      </c>
      <c r="E724" s="342">
        <v>55.85</v>
      </c>
      <c r="F724" s="343"/>
      <c r="G724" s="342">
        <v>216.14</v>
      </c>
      <c r="H724" s="343"/>
      <c r="I724" s="342">
        <v>1587.1</v>
      </c>
      <c r="J724" s="34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5">
      <c r="A725" s="3"/>
      <c r="B725" s="3"/>
      <c r="C725" s="22" t="s">
        <v>380</v>
      </c>
      <c r="D725" s="344">
        <f>SUM(D715:D724)</f>
        <v>468.16</v>
      </c>
      <c r="E725" s="347">
        <f>SUM(E715:F724)</f>
        <v>568.6800000000001</v>
      </c>
      <c r="F725" s="348"/>
      <c r="G725" s="347">
        <f>SUM(G715:H724)</f>
        <v>2140.31</v>
      </c>
      <c r="H725" s="348"/>
      <c r="I725" s="347">
        <f>SUM(I715:J724)</f>
        <v>16289.609999999997</v>
      </c>
      <c r="J725" s="348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5">
      <c r="A726" s="3"/>
      <c r="B726" s="3"/>
      <c r="C726" s="23" t="s">
        <v>381</v>
      </c>
      <c r="D726" s="345"/>
      <c r="E726" s="349"/>
      <c r="F726" s="350"/>
      <c r="G726" s="349"/>
      <c r="H726" s="350"/>
      <c r="I726" s="349"/>
      <c r="J726" s="350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5">
      <c r="A727" s="3"/>
      <c r="B727" s="3"/>
      <c r="C727" s="24" t="s">
        <v>382</v>
      </c>
      <c r="D727" s="346"/>
      <c r="E727" s="351"/>
      <c r="F727" s="352"/>
      <c r="G727" s="351"/>
      <c r="H727" s="352"/>
      <c r="I727" s="351"/>
      <c r="J727" s="352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5">
      <c r="A728" s="3"/>
      <c r="B728" s="3"/>
      <c r="C728" s="15" t="s">
        <v>383</v>
      </c>
      <c r="D728" s="344">
        <v>46.81</v>
      </c>
      <c r="E728" s="347">
        <v>56.86</v>
      </c>
      <c r="F728" s="348"/>
      <c r="G728" s="347">
        <v>214.03</v>
      </c>
      <c r="H728" s="348"/>
      <c r="I728" s="347">
        <v>1628.96</v>
      </c>
      <c r="J728" s="348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5">
      <c r="A729" s="3"/>
      <c r="B729" s="3"/>
      <c r="C729" s="8" t="s">
        <v>384</v>
      </c>
      <c r="D729" s="345"/>
      <c r="E729" s="349"/>
      <c r="F729" s="350"/>
      <c r="G729" s="349"/>
      <c r="H729" s="350"/>
      <c r="I729" s="349"/>
      <c r="J729" s="350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5">
      <c r="A730" s="3"/>
      <c r="B730" s="3"/>
      <c r="C730" s="9" t="s">
        <v>385</v>
      </c>
      <c r="D730" s="346"/>
      <c r="E730" s="351"/>
      <c r="F730" s="352"/>
      <c r="G730" s="351"/>
      <c r="H730" s="352"/>
      <c r="I730" s="351"/>
      <c r="J730" s="352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</sheetData>
  <sheetProtection/>
  <mergeCells count="856">
    <mergeCell ref="O684:O692"/>
    <mergeCell ref="P684:P692"/>
    <mergeCell ref="P435:P437"/>
    <mergeCell ref="J436:K436"/>
    <mergeCell ref="J437:K437"/>
    <mergeCell ref="G684:G692"/>
    <mergeCell ref="H684:H692"/>
    <mergeCell ref="I684:I692"/>
    <mergeCell ref="J684:K692"/>
    <mergeCell ref="L684:L692"/>
    <mergeCell ref="M684:M692"/>
    <mergeCell ref="N684:N692"/>
    <mergeCell ref="B395:B396"/>
    <mergeCell ref="J435:K435"/>
    <mergeCell ref="L435:L437"/>
    <mergeCell ref="M435:M437"/>
    <mergeCell ref="N435:N437"/>
    <mergeCell ref="O435:O437"/>
    <mergeCell ref="N11:N13"/>
    <mergeCell ref="J118:K118"/>
    <mergeCell ref="J213:K213"/>
    <mergeCell ref="G395:G397"/>
    <mergeCell ref="H395:H397"/>
    <mergeCell ref="I395:I397"/>
    <mergeCell ref="J395:K397"/>
    <mergeCell ref="L395:L397"/>
    <mergeCell ref="M395:M397"/>
    <mergeCell ref="N395:N397"/>
    <mergeCell ref="G663:G668"/>
    <mergeCell ref="H663:H668"/>
    <mergeCell ref="I663:I668"/>
    <mergeCell ref="J663:K668"/>
    <mergeCell ref="L663:L668"/>
    <mergeCell ref="M663:M668"/>
    <mergeCell ref="M324:M330"/>
    <mergeCell ref="N324:N330"/>
    <mergeCell ref="O324:O330"/>
    <mergeCell ref="N438:N440"/>
    <mergeCell ref="O438:O440"/>
    <mergeCell ref="P324:P330"/>
    <mergeCell ref="N339:N347"/>
    <mergeCell ref="O461:O462"/>
    <mergeCell ref="P461:P462"/>
    <mergeCell ref="P446:P453"/>
    <mergeCell ref="L446:L453"/>
    <mergeCell ref="M446:M453"/>
    <mergeCell ref="N446:N453"/>
    <mergeCell ref="O446:O453"/>
    <mergeCell ref="E567:F567"/>
    <mergeCell ref="G567:I567"/>
    <mergeCell ref="J529:K532"/>
    <mergeCell ref="J535:K535"/>
    <mergeCell ref="J537:K544"/>
    <mergeCell ref="J430:K434"/>
    <mergeCell ref="J441:K441"/>
    <mergeCell ref="J546:K546"/>
    <mergeCell ref="J547:K547"/>
    <mergeCell ref="I529:I532"/>
    <mergeCell ref="O568:P568"/>
    <mergeCell ref="G568:I568"/>
    <mergeCell ref="L568:L569"/>
    <mergeCell ref="M568:M569"/>
    <mergeCell ref="G537:G544"/>
    <mergeCell ref="L529:L532"/>
    <mergeCell ref="M529:M532"/>
    <mergeCell ref="N568:N569"/>
    <mergeCell ref="N537:N544"/>
    <mergeCell ref="M537:M544"/>
    <mergeCell ref="O537:O544"/>
    <mergeCell ref="G521:G525"/>
    <mergeCell ref="H521:H525"/>
    <mergeCell ref="I521:I525"/>
    <mergeCell ref="L521:L525"/>
    <mergeCell ref="J521:K525"/>
    <mergeCell ref="H537:H544"/>
    <mergeCell ref="J534:K534"/>
    <mergeCell ref="O529:O532"/>
    <mergeCell ref="O567:P567"/>
    <mergeCell ref="L567:N567"/>
    <mergeCell ref="G529:G532"/>
    <mergeCell ref="P537:P544"/>
    <mergeCell ref="P529:P532"/>
    <mergeCell ref="J548:K548"/>
    <mergeCell ref="I537:I544"/>
    <mergeCell ref="L537:L544"/>
    <mergeCell ref="N529:N532"/>
    <mergeCell ref="H529:H532"/>
    <mergeCell ref="G514:G520"/>
    <mergeCell ref="N505:N508"/>
    <mergeCell ref="M505:M508"/>
    <mergeCell ref="I514:I520"/>
    <mergeCell ref="H514:H520"/>
    <mergeCell ref="J511:K511"/>
    <mergeCell ref="G505:G508"/>
    <mergeCell ref="H505:H508"/>
    <mergeCell ref="I505:I508"/>
    <mergeCell ref="P521:P525"/>
    <mergeCell ref="N514:N520"/>
    <mergeCell ref="L505:L508"/>
    <mergeCell ref="J509:K509"/>
    <mergeCell ref="L514:L520"/>
    <mergeCell ref="J514:K520"/>
    <mergeCell ref="O514:O520"/>
    <mergeCell ref="M521:M525"/>
    <mergeCell ref="M514:M520"/>
    <mergeCell ref="J505:K508"/>
    <mergeCell ref="E494:F494"/>
    <mergeCell ref="G494:I494"/>
    <mergeCell ref="H498:H502"/>
    <mergeCell ref="I498:I502"/>
    <mergeCell ref="G495:I495"/>
    <mergeCell ref="J504:K504"/>
    <mergeCell ref="J498:K502"/>
    <mergeCell ref="J503:K503"/>
    <mergeCell ref="G498:G502"/>
    <mergeCell ref="J476:K476"/>
    <mergeCell ref="M438:M440"/>
    <mergeCell ref="L470:L473"/>
    <mergeCell ref="N486:N489"/>
    <mergeCell ref="L454:L458"/>
    <mergeCell ref="N461:N462"/>
    <mergeCell ref="L438:L440"/>
    <mergeCell ref="J446:K453"/>
    <mergeCell ref="J454:K458"/>
    <mergeCell ref="G446:G453"/>
    <mergeCell ref="H446:H453"/>
    <mergeCell ref="I446:I453"/>
    <mergeCell ref="G427:I427"/>
    <mergeCell ref="J402:K402"/>
    <mergeCell ref="J403:K403"/>
    <mergeCell ref="J438:K440"/>
    <mergeCell ref="H430:H434"/>
    <mergeCell ref="G430:G434"/>
    <mergeCell ref="E426:F426"/>
    <mergeCell ref="G426:I426"/>
    <mergeCell ref="H384:H394"/>
    <mergeCell ref="I384:I394"/>
    <mergeCell ref="M375:M380"/>
    <mergeCell ref="M384:M394"/>
    <mergeCell ref="L375:L380"/>
    <mergeCell ref="J384:K394"/>
    <mergeCell ref="J417:K417"/>
    <mergeCell ref="I430:I434"/>
    <mergeCell ref="J348:K348"/>
    <mergeCell ref="J349:K349"/>
    <mergeCell ref="J375:K380"/>
    <mergeCell ref="J370:K370"/>
    <mergeCell ref="J415:K415"/>
    <mergeCell ref="J416:K416"/>
    <mergeCell ref="I362:I363"/>
    <mergeCell ref="P260:P263"/>
    <mergeCell ref="G375:G380"/>
    <mergeCell ref="H375:H380"/>
    <mergeCell ref="I375:I380"/>
    <mergeCell ref="M355:M356"/>
    <mergeCell ref="L324:L330"/>
    <mergeCell ref="L295:L298"/>
    <mergeCell ref="L276:L277"/>
    <mergeCell ref="N279:N287"/>
    <mergeCell ref="O275:P275"/>
    <mergeCell ref="M295:M298"/>
    <mergeCell ref="P279:P287"/>
    <mergeCell ref="L279:L287"/>
    <mergeCell ref="M279:M287"/>
    <mergeCell ref="M276:M277"/>
    <mergeCell ref="O260:O263"/>
    <mergeCell ref="O279:O287"/>
    <mergeCell ref="H295:H298"/>
    <mergeCell ref="I295:I298"/>
    <mergeCell ref="J295:K298"/>
    <mergeCell ref="L260:L263"/>
    <mergeCell ref="J260:K263"/>
    <mergeCell ref="O276:P276"/>
    <mergeCell ref="N276:N277"/>
    <mergeCell ref="L275:N275"/>
    <mergeCell ref="I339:I347"/>
    <mergeCell ref="I279:I287"/>
    <mergeCell ref="P339:P347"/>
    <mergeCell ref="J299:K299"/>
    <mergeCell ref="O295:O298"/>
    <mergeCell ref="O339:O347"/>
    <mergeCell ref="J300:K300"/>
    <mergeCell ref="M339:M347"/>
    <mergeCell ref="P295:P298"/>
    <mergeCell ref="N295:N298"/>
    <mergeCell ref="M331:M334"/>
    <mergeCell ref="N331:N334"/>
    <mergeCell ref="G339:G347"/>
    <mergeCell ref="G275:I275"/>
    <mergeCell ref="J265:K265"/>
    <mergeCell ref="J266:K266"/>
    <mergeCell ref="G276:I276"/>
    <mergeCell ref="J294:K294"/>
    <mergeCell ref="G295:G298"/>
    <mergeCell ref="H339:H347"/>
    <mergeCell ref="J219:K219"/>
    <mergeCell ref="L215:L218"/>
    <mergeCell ref="M237:M241"/>
    <mergeCell ref="N237:N241"/>
    <mergeCell ref="M215:M218"/>
    <mergeCell ref="N224:N236"/>
    <mergeCell ref="L224:L236"/>
    <mergeCell ref="M224:M236"/>
    <mergeCell ref="J224:K236"/>
    <mergeCell ref="G207:G211"/>
    <mergeCell ref="H207:H211"/>
    <mergeCell ref="I207:I211"/>
    <mergeCell ref="J207:K211"/>
    <mergeCell ref="J212:K212"/>
    <mergeCell ref="J214:K214"/>
    <mergeCell ref="O140:O141"/>
    <mergeCell ref="N207:N211"/>
    <mergeCell ref="N212:N214"/>
    <mergeCell ref="O168:O171"/>
    <mergeCell ref="O203:P203"/>
    <mergeCell ref="L203:N203"/>
    <mergeCell ref="O212:O214"/>
    <mergeCell ref="P212:P214"/>
    <mergeCell ref="O207:O211"/>
    <mergeCell ref="L212:L214"/>
    <mergeCell ref="L136:L139"/>
    <mergeCell ref="N159:N164"/>
    <mergeCell ref="L159:L164"/>
    <mergeCell ref="M159:M164"/>
    <mergeCell ref="N150:N158"/>
    <mergeCell ref="N136:N139"/>
    <mergeCell ref="M136:M139"/>
    <mergeCell ref="N140:N141"/>
    <mergeCell ref="L150:L158"/>
    <mergeCell ref="N142:N144"/>
    <mergeCell ref="G249:G251"/>
    <mergeCell ref="G260:G263"/>
    <mergeCell ref="H260:H263"/>
    <mergeCell ref="M212:M214"/>
    <mergeCell ref="G215:G218"/>
    <mergeCell ref="H215:H218"/>
    <mergeCell ref="H237:H241"/>
    <mergeCell ref="I260:I263"/>
    <mergeCell ref="J215:K218"/>
    <mergeCell ref="J222:K222"/>
    <mergeCell ref="I224:I236"/>
    <mergeCell ref="O176:O183"/>
    <mergeCell ref="I215:I218"/>
    <mergeCell ref="I237:I241"/>
    <mergeCell ref="P237:P241"/>
    <mergeCell ref="H331:H334"/>
    <mergeCell ref="I331:I334"/>
    <mergeCell ref="O215:O218"/>
    <mergeCell ref="N215:N218"/>
    <mergeCell ref="P215:P218"/>
    <mergeCell ref="C285:C287"/>
    <mergeCell ref="H279:H287"/>
    <mergeCell ref="G279:G287"/>
    <mergeCell ref="G224:G236"/>
    <mergeCell ref="H224:H236"/>
    <mergeCell ref="E203:F203"/>
    <mergeCell ref="G203:I203"/>
    <mergeCell ref="H249:H251"/>
    <mergeCell ref="E275:F275"/>
    <mergeCell ref="G237:G241"/>
    <mergeCell ref="G87:G90"/>
    <mergeCell ref="H87:H90"/>
    <mergeCell ref="I87:I90"/>
    <mergeCell ref="J87:K90"/>
    <mergeCell ref="G133:I133"/>
    <mergeCell ref="J150:K158"/>
    <mergeCell ref="G110:G113"/>
    <mergeCell ref="L133:L134"/>
    <mergeCell ref="L87:L90"/>
    <mergeCell ref="L103:L109"/>
    <mergeCell ref="J115:K115"/>
    <mergeCell ref="J85:K85"/>
    <mergeCell ref="J91:K91"/>
    <mergeCell ref="J116:K116"/>
    <mergeCell ref="J86:K86"/>
    <mergeCell ref="J120:K120"/>
    <mergeCell ref="P87:P90"/>
    <mergeCell ref="N87:N90"/>
    <mergeCell ref="O87:O90"/>
    <mergeCell ref="M76:M84"/>
    <mergeCell ref="N76:N84"/>
    <mergeCell ref="O76:O84"/>
    <mergeCell ref="M87:M90"/>
    <mergeCell ref="N85:N86"/>
    <mergeCell ref="M85:M86"/>
    <mergeCell ref="O85:O86"/>
    <mergeCell ref="M3:M4"/>
    <mergeCell ref="A5:B5"/>
    <mergeCell ref="N3:N4"/>
    <mergeCell ref="I22:I29"/>
    <mergeCell ref="J22:K29"/>
    <mergeCell ref="J19:K19"/>
    <mergeCell ref="J20:K20"/>
    <mergeCell ref="J17:K17"/>
    <mergeCell ref="G6:G10"/>
    <mergeCell ref="H6:H10"/>
    <mergeCell ref="G39:G43"/>
    <mergeCell ref="E132:F132"/>
    <mergeCell ref="G132:I132"/>
    <mergeCell ref="L132:N132"/>
    <mergeCell ref="H39:H43"/>
    <mergeCell ref="I39:I43"/>
    <mergeCell ref="J39:K43"/>
    <mergeCell ref="J45:K45"/>
    <mergeCell ref="J46:K46"/>
    <mergeCell ref="G48:G59"/>
    <mergeCell ref="G30:G35"/>
    <mergeCell ref="I36:I38"/>
    <mergeCell ref="H22:H29"/>
    <mergeCell ref="H30:H35"/>
    <mergeCell ref="I30:I35"/>
    <mergeCell ref="G36:G38"/>
    <mergeCell ref="H36:H38"/>
    <mergeCell ref="E2:F2"/>
    <mergeCell ref="G2:I2"/>
    <mergeCell ref="J2:K2"/>
    <mergeCell ref="J3:K3"/>
    <mergeCell ref="L2:N2"/>
    <mergeCell ref="G14:G16"/>
    <mergeCell ref="H14:H16"/>
    <mergeCell ref="I14:I16"/>
    <mergeCell ref="J14:K16"/>
    <mergeCell ref="M6:M10"/>
    <mergeCell ref="G3:I3"/>
    <mergeCell ref="L3:L4"/>
    <mergeCell ref="L6:L10"/>
    <mergeCell ref="J30:K35"/>
    <mergeCell ref="L22:L29"/>
    <mergeCell ref="N22:N29"/>
    <mergeCell ref="L14:L16"/>
    <mergeCell ref="L30:L35"/>
    <mergeCell ref="I6:I10"/>
    <mergeCell ref="G22:G29"/>
    <mergeCell ref="J6:K10"/>
    <mergeCell ref="J18:K18"/>
    <mergeCell ref="N6:N10"/>
    <mergeCell ref="O14:O16"/>
    <mergeCell ref="M30:M35"/>
    <mergeCell ref="N30:N35"/>
    <mergeCell ref="O11:O13"/>
    <mergeCell ref="J12:K12"/>
    <mergeCell ref="J13:K13"/>
    <mergeCell ref="J11:K11"/>
    <mergeCell ref="P39:P43"/>
    <mergeCell ref="L48:L59"/>
    <mergeCell ref="O48:O59"/>
    <mergeCell ref="O6:O10"/>
    <mergeCell ref="L39:L43"/>
    <mergeCell ref="M39:M43"/>
    <mergeCell ref="L36:L38"/>
    <mergeCell ref="P11:P13"/>
    <mergeCell ref="L11:L13"/>
    <mergeCell ref="M11:M13"/>
    <mergeCell ref="O22:O29"/>
    <mergeCell ref="O30:O35"/>
    <mergeCell ref="J36:K38"/>
    <mergeCell ref="J48:K59"/>
    <mergeCell ref="J47:K47"/>
    <mergeCell ref="M22:M29"/>
    <mergeCell ref="N39:N43"/>
    <mergeCell ref="O2:P2"/>
    <mergeCell ref="O3:P3"/>
    <mergeCell ref="M36:M38"/>
    <mergeCell ref="N36:N38"/>
    <mergeCell ref="M14:M16"/>
    <mergeCell ref="N14:N16"/>
    <mergeCell ref="O39:O43"/>
    <mergeCell ref="O36:O38"/>
    <mergeCell ref="P22:P29"/>
    <mergeCell ref="J61:K61"/>
    <mergeCell ref="J62:K62"/>
    <mergeCell ref="E71:F71"/>
    <mergeCell ref="G71:I71"/>
    <mergeCell ref="J71:K71"/>
    <mergeCell ref="H48:H59"/>
    <mergeCell ref="I48:I59"/>
    <mergeCell ref="J60:K60"/>
    <mergeCell ref="G72:I72"/>
    <mergeCell ref="J72:K72"/>
    <mergeCell ref="A74:B74"/>
    <mergeCell ref="J75:K75"/>
    <mergeCell ref="G76:G84"/>
    <mergeCell ref="H76:H84"/>
    <mergeCell ref="I76:I84"/>
    <mergeCell ref="J76:K84"/>
    <mergeCell ref="H110:H113"/>
    <mergeCell ref="I110:I113"/>
    <mergeCell ref="J110:K113"/>
    <mergeCell ref="G103:G109"/>
    <mergeCell ref="H103:H109"/>
    <mergeCell ref="I103:I109"/>
    <mergeCell ref="J103:K109"/>
    <mergeCell ref="J121:K121"/>
    <mergeCell ref="J145:K145"/>
    <mergeCell ref="J147:K147"/>
    <mergeCell ref="J142:K144"/>
    <mergeCell ref="J140:K140"/>
    <mergeCell ref="J141:K141"/>
    <mergeCell ref="H142:H144"/>
    <mergeCell ref="I142:I144"/>
    <mergeCell ref="G136:G139"/>
    <mergeCell ref="G150:G158"/>
    <mergeCell ref="H150:H158"/>
    <mergeCell ref="I150:I158"/>
    <mergeCell ref="G142:G144"/>
    <mergeCell ref="H176:H183"/>
    <mergeCell ref="G159:G164"/>
    <mergeCell ref="H159:H164"/>
    <mergeCell ref="G168:G171"/>
    <mergeCell ref="H168:H171"/>
    <mergeCell ref="I168:I171"/>
    <mergeCell ref="I176:I183"/>
    <mergeCell ref="G176:G183"/>
    <mergeCell ref="N204:N205"/>
    <mergeCell ref="L207:L211"/>
    <mergeCell ref="L339:L347"/>
    <mergeCell ref="P249:P251"/>
    <mergeCell ref="L331:L334"/>
    <mergeCell ref="O204:P204"/>
    <mergeCell ref="M204:M205"/>
    <mergeCell ref="P224:P236"/>
    <mergeCell ref="P207:P211"/>
    <mergeCell ref="O237:O241"/>
    <mergeCell ref="O224:O236"/>
    <mergeCell ref="J350:K350"/>
    <mergeCell ref="J258:K258"/>
    <mergeCell ref="J259:K259"/>
    <mergeCell ref="O354:P354"/>
    <mergeCell ref="J237:K241"/>
    <mergeCell ref="L249:L251"/>
    <mergeCell ref="L237:L241"/>
    <mergeCell ref="M260:M263"/>
    <mergeCell ref="J339:K347"/>
    <mergeCell ref="J362:K363"/>
    <mergeCell ref="G358:G361"/>
    <mergeCell ref="P358:P361"/>
    <mergeCell ref="N358:N361"/>
    <mergeCell ref="H358:H361"/>
    <mergeCell ref="I358:I361"/>
    <mergeCell ref="J358:K361"/>
    <mergeCell ref="L358:L361"/>
    <mergeCell ref="M358:M361"/>
    <mergeCell ref="E354:F354"/>
    <mergeCell ref="G354:I354"/>
    <mergeCell ref="L354:N354"/>
    <mergeCell ref="L355:L356"/>
    <mergeCell ref="P362:P363"/>
    <mergeCell ref="G362:G363"/>
    <mergeCell ref="G355:I355"/>
    <mergeCell ref="N355:N356"/>
    <mergeCell ref="H362:H363"/>
    <mergeCell ref="O355:P355"/>
    <mergeCell ref="I249:I251"/>
    <mergeCell ref="J249:K251"/>
    <mergeCell ref="J256:K256"/>
    <mergeCell ref="J257:K257"/>
    <mergeCell ref="J331:K334"/>
    <mergeCell ref="J279:K287"/>
    <mergeCell ref="N260:N263"/>
    <mergeCell ref="N176:N183"/>
    <mergeCell ref="M207:M211"/>
    <mergeCell ref="M176:M183"/>
    <mergeCell ref="A135:B135"/>
    <mergeCell ref="H136:H139"/>
    <mergeCell ref="I136:I139"/>
    <mergeCell ref="J136:K139"/>
    <mergeCell ref="L142:L144"/>
    <mergeCell ref="J159:K164"/>
    <mergeCell ref="O142:O144"/>
    <mergeCell ref="P150:P158"/>
    <mergeCell ref="O150:O158"/>
    <mergeCell ref="M168:M171"/>
    <mergeCell ref="N168:N171"/>
    <mergeCell ref="P168:P171"/>
    <mergeCell ref="M142:M144"/>
    <mergeCell ref="P96:P102"/>
    <mergeCell ref="G204:I204"/>
    <mergeCell ref="I159:I164"/>
    <mergeCell ref="P142:P144"/>
    <mergeCell ref="M150:M158"/>
    <mergeCell ref="P110:P113"/>
    <mergeCell ref="J176:K183"/>
    <mergeCell ref="O159:O164"/>
    <mergeCell ref="P159:P164"/>
    <mergeCell ref="L204:L205"/>
    <mergeCell ref="J173:K173"/>
    <mergeCell ref="L168:L171"/>
    <mergeCell ref="L176:L183"/>
    <mergeCell ref="J190:K190"/>
    <mergeCell ref="J168:K171"/>
    <mergeCell ref="J174:K174"/>
    <mergeCell ref="J189:K189"/>
    <mergeCell ref="P48:P59"/>
    <mergeCell ref="N48:N59"/>
    <mergeCell ref="P85:P86"/>
    <mergeCell ref="L72:L73"/>
    <mergeCell ref="M72:M73"/>
    <mergeCell ref="L76:L84"/>
    <mergeCell ref="L85:L86"/>
    <mergeCell ref="N110:N113"/>
    <mergeCell ref="O110:O113"/>
    <mergeCell ref="N103:N109"/>
    <mergeCell ref="P103:P109"/>
    <mergeCell ref="M103:M109"/>
    <mergeCell ref="O395:O397"/>
    <mergeCell ref="P395:P397"/>
    <mergeCell ref="M133:M134"/>
    <mergeCell ref="N96:N102"/>
    <mergeCell ref="O96:O102"/>
    <mergeCell ref="M110:M113"/>
    <mergeCell ref="P6:P10"/>
    <mergeCell ref="P14:P16"/>
    <mergeCell ref="P30:P35"/>
    <mergeCell ref="P76:P84"/>
    <mergeCell ref="P36:P38"/>
    <mergeCell ref="N133:N134"/>
    <mergeCell ref="P176:P183"/>
    <mergeCell ref="M48:M59"/>
    <mergeCell ref="O103:O109"/>
    <mergeCell ref="L71:N71"/>
    <mergeCell ref="O71:P71"/>
    <mergeCell ref="N72:N73"/>
    <mergeCell ref="O72:P72"/>
    <mergeCell ref="L96:L102"/>
    <mergeCell ref="O132:P132"/>
    <mergeCell ref="O133:P133"/>
    <mergeCell ref="P136:P139"/>
    <mergeCell ref="O136:O139"/>
    <mergeCell ref="P140:P141"/>
    <mergeCell ref="G405:G414"/>
    <mergeCell ref="H405:H414"/>
    <mergeCell ref="I405:I414"/>
    <mergeCell ref="J405:K414"/>
    <mergeCell ref="I398:I400"/>
    <mergeCell ref="J398:K400"/>
    <mergeCell ref="G384:G394"/>
    <mergeCell ref="M427:M428"/>
    <mergeCell ref="L426:N426"/>
    <mergeCell ref="P398:P400"/>
    <mergeCell ref="L398:L400"/>
    <mergeCell ref="L405:L414"/>
    <mergeCell ref="M405:M414"/>
    <mergeCell ref="N384:N394"/>
    <mergeCell ref="O398:O400"/>
    <mergeCell ref="L427:L428"/>
    <mergeCell ref="N430:N434"/>
    <mergeCell ref="M398:M400"/>
    <mergeCell ref="L430:L434"/>
    <mergeCell ref="N427:N428"/>
    <mergeCell ref="O430:O434"/>
    <mergeCell ref="M430:M434"/>
    <mergeCell ref="H470:H473"/>
    <mergeCell ref="J461:K462"/>
    <mergeCell ref="G324:G330"/>
    <mergeCell ref="H324:H330"/>
    <mergeCell ref="I324:I330"/>
    <mergeCell ref="J324:K330"/>
    <mergeCell ref="J470:K473"/>
    <mergeCell ref="G398:G400"/>
    <mergeCell ref="I454:I458"/>
    <mergeCell ref="H398:H400"/>
    <mergeCell ref="G486:G489"/>
    <mergeCell ref="H486:H489"/>
    <mergeCell ref="I486:I489"/>
    <mergeCell ref="J491:K491"/>
    <mergeCell ref="J490:K490"/>
    <mergeCell ref="J486:K489"/>
    <mergeCell ref="J583:K583"/>
    <mergeCell ref="J584:K584"/>
    <mergeCell ref="J589:K589"/>
    <mergeCell ref="J616:K619"/>
    <mergeCell ref="J585:K588"/>
    <mergeCell ref="G609:G615"/>
    <mergeCell ref="H609:H615"/>
    <mergeCell ref="J622:K622"/>
    <mergeCell ref="J627:K627"/>
    <mergeCell ref="J628:K628"/>
    <mergeCell ref="M594:M599"/>
    <mergeCell ref="G616:G619"/>
    <mergeCell ref="H616:H619"/>
    <mergeCell ref="I616:I619"/>
    <mergeCell ref="N521:N525"/>
    <mergeCell ref="P514:P520"/>
    <mergeCell ref="O495:P495"/>
    <mergeCell ref="O521:O525"/>
    <mergeCell ref="J571:K577"/>
    <mergeCell ref="E645:F645"/>
    <mergeCell ref="G645:I645"/>
    <mergeCell ref="L645:N645"/>
    <mergeCell ref="J624:K624"/>
    <mergeCell ref="J625:K625"/>
    <mergeCell ref="O427:P427"/>
    <mergeCell ref="O645:P645"/>
    <mergeCell ref="M646:M647"/>
    <mergeCell ref="N646:N647"/>
    <mergeCell ref="P594:P599"/>
    <mergeCell ref="P571:P577"/>
    <mergeCell ref="N594:N599"/>
    <mergeCell ref="N585:N588"/>
    <mergeCell ref="O454:O458"/>
    <mergeCell ref="N495:N496"/>
    <mergeCell ref="O646:P646"/>
    <mergeCell ref="P585:P588"/>
    <mergeCell ref="O585:O588"/>
    <mergeCell ref="O478:O485"/>
    <mergeCell ref="O498:O502"/>
    <mergeCell ref="L494:N494"/>
    <mergeCell ref="O494:P494"/>
    <mergeCell ref="L616:L619"/>
    <mergeCell ref="P505:P508"/>
    <mergeCell ref="O505:O508"/>
    <mergeCell ref="P663:P668"/>
    <mergeCell ref="P677:P679"/>
    <mergeCell ref="O654:O657"/>
    <mergeCell ref="N654:N657"/>
    <mergeCell ref="N375:N380"/>
    <mergeCell ref="O375:O380"/>
    <mergeCell ref="P375:P380"/>
    <mergeCell ref="O384:O394"/>
    <mergeCell ref="P384:P394"/>
    <mergeCell ref="P649:P651"/>
    <mergeCell ref="O669:O676"/>
    <mergeCell ref="P654:P657"/>
    <mergeCell ref="H669:H676"/>
    <mergeCell ref="H677:H679"/>
    <mergeCell ref="I677:I679"/>
    <mergeCell ref="O663:O668"/>
    <mergeCell ref="L677:L679"/>
    <mergeCell ref="M677:M679"/>
    <mergeCell ref="M654:M657"/>
    <mergeCell ref="I669:I676"/>
    <mergeCell ref="L654:L657"/>
    <mergeCell ref="L669:L676"/>
    <mergeCell ref="J660:K660"/>
    <mergeCell ref="J677:K679"/>
    <mergeCell ref="G677:G679"/>
    <mergeCell ref="G669:G676"/>
    <mergeCell ref="H693:H696"/>
    <mergeCell ref="P693:P696"/>
    <mergeCell ref="L693:L696"/>
    <mergeCell ref="P669:P676"/>
    <mergeCell ref="O693:O696"/>
    <mergeCell ref="I693:I696"/>
    <mergeCell ref="P366:P369"/>
    <mergeCell ref="M693:M696"/>
    <mergeCell ref="N693:N696"/>
    <mergeCell ref="N669:N676"/>
    <mergeCell ref="O677:O679"/>
    <mergeCell ref="F371:R371"/>
    <mergeCell ref="L571:L577"/>
    <mergeCell ref="M571:M577"/>
    <mergeCell ref="M585:M588"/>
    <mergeCell ref="G693:G696"/>
    <mergeCell ref="O358:O361"/>
    <mergeCell ref="N362:N363"/>
    <mergeCell ref="O362:O363"/>
    <mergeCell ref="O366:O369"/>
    <mergeCell ref="M649:M651"/>
    <mergeCell ref="L646:L647"/>
    <mergeCell ref="L649:L651"/>
    <mergeCell ref="O649:O651"/>
    <mergeCell ref="N649:N651"/>
    <mergeCell ref="O571:O577"/>
    <mergeCell ref="J594:K599"/>
    <mergeCell ref="G646:I646"/>
    <mergeCell ref="G654:G657"/>
    <mergeCell ref="H654:H657"/>
    <mergeCell ref="I654:I657"/>
    <mergeCell ref="G649:G651"/>
    <mergeCell ref="H594:H599"/>
    <mergeCell ref="I594:I599"/>
    <mergeCell ref="H649:H651"/>
    <mergeCell ref="I649:I651"/>
    <mergeCell ref="L594:L599"/>
    <mergeCell ref="N454:N458"/>
    <mergeCell ref="J693:K696"/>
    <mergeCell ref="O594:O599"/>
    <mergeCell ref="M600:M605"/>
    <mergeCell ref="L600:L605"/>
    <mergeCell ref="N677:N679"/>
    <mergeCell ref="J669:K676"/>
    <mergeCell ref="J658:K658"/>
    <mergeCell ref="M669:M676"/>
    <mergeCell ref="N571:N577"/>
    <mergeCell ref="O486:O489"/>
    <mergeCell ref="O426:P426"/>
    <mergeCell ref="N398:N400"/>
    <mergeCell ref="P454:P458"/>
    <mergeCell ref="P405:P414"/>
    <mergeCell ref="P470:P473"/>
    <mergeCell ref="N405:N414"/>
    <mergeCell ref="N470:N473"/>
    <mergeCell ref="O470:O473"/>
    <mergeCell ref="G478:G485"/>
    <mergeCell ref="I478:I485"/>
    <mergeCell ref="H461:H462"/>
    <mergeCell ref="O405:O414"/>
    <mergeCell ref="N498:N502"/>
    <mergeCell ref="M495:M496"/>
    <mergeCell ref="N478:N485"/>
    <mergeCell ref="L486:L489"/>
    <mergeCell ref="M478:M485"/>
    <mergeCell ref="L478:L485"/>
    <mergeCell ref="G438:G440"/>
    <mergeCell ref="H438:H440"/>
    <mergeCell ref="I438:I440"/>
    <mergeCell ref="J475:K475"/>
    <mergeCell ref="G461:G462"/>
    <mergeCell ref="G454:G458"/>
    <mergeCell ref="H454:H458"/>
    <mergeCell ref="I470:I473"/>
    <mergeCell ref="I461:I462"/>
    <mergeCell ref="G470:G473"/>
    <mergeCell ref="P430:P434"/>
    <mergeCell ref="P478:P485"/>
    <mergeCell ref="P486:P489"/>
    <mergeCell ref="P438:P440"/>
    <mergeCell ref="M486:M489"/>
    <mergeCell ref="M454:M458"/>
    <mergeCell ref="L461:L462"/>
    <mergeCell ref="M461:M462"/>
    <mergeCell ref="J697:K697"/>
    <mergeCell ref="J649:K651"/>
    <mergeCell ref="J682:K682"/>
    <mergeCell ref="H571:H577"/>
    <mergeCell ref="P498:P502"/>
    <mergeCell ref="M470:M473"/>
    <mergeCell ref="H478:H485"/>
    <mergeCell ref="M498:M502"/>
    <mergeCell ref="N663:N668"/>
    <mergeCell ref="J478:K485"/>
    <mergeCell ref="H585:H588"/>
    <mergeCell ref="I585:I588"/>
    <mergeCell ref="I609:I615"/>
    <mergeCell ref="G606:G608"/>
    <mergeCell ref="H606:H608"/>
    <mergeCell ref="I606:I608"/>
    <mergeCell ref="J621:K621"/>
    <mergeCell ref="J654:K657"/>
    <mergeCell ref="G594:G599"/>
    <mergeCell ref="E715:F715"/>
    <mergeCell ref="G715:H715"/>
    <mergeCell ref="I715:J715"/>
    <mergeCell ref="J606:K608"/>
    <mergeCell ref="E714:F714"/>
    <mergeCell ref="G714:H714"/>
    <mergeCell ref="I714:J714"/>
    <mergeCell ref="J698:K698"/>
    <mergeCell ref="J681:K681"/>
    <mergeCell ref="E716:F716"/>
    <mergeCell ref="G716:H716"/>
    <mergeCell ref="I716:J716"/>
    <mergeCell ref="I718:J718"/>
    <mergeCell ref="I717:J717"/>
    <mergeCell ref="E719:F719"/>
    <mergeCell ref="G719:H719"/>
    <mergeCell ref="I719:J719"/>
    <mergeCell ref="E717:F717"/>
    <mergeCell ref="G717:H717"/>
    <mergeCell ref="E718:F718"/>
    <mergeCell ref="G718:H718"/>
    <mergeCell ref="D725:D727"/>
    <mergeCell ref="E725:F727"/>
    <mergeCell ref="G725:H727"/>
    <mergeCell ref="G721:H721"/>
    <mergeCell ref="D728:D730"/>
    <mergeCell ref="E728:F730"/>
    <mergeCell ref="G728:H730"/>
    <mergeCell ref="I728:J730"/>
    <mergeCell ref="I725:J727"/>
    <mergeCell ref="E722:F722"/>
    <mergeCell ref="G722:H722"/>
    <mergeCell ref="I722:J722"/>
    <mergeCell ref="E724:F724"/>
    <mergeCell ref="G724:H724"/>
    <mergeCell ref="I724:J724"/>
    <mergeCell ref="E723:F723"/>
    <mergeCell ref="G723:H723"/>
    <mergeCell ref="I723:J723"/>
    <mergeCell ref="E720:F720"/>
    <mergeCell ref="G720:H720"/>
    <mergeCell ref="I720:J720"/>
    <mergeCell ref="E721:F721"/>
    <mergeCell ref="I721:J721"/>
    <mergeCell ref="G96:G102"/>
    <mergeCell ref="H96:H102"/>
    <mergeCell ref="I96:I102"/>
    <mergeCell ref="J96:K102"/>
    <mergeCell ref="M362:M363"/>
    <mergeCell ref="L362:L363"/>
    <mergeCell ref="M96:M102"/>
    <mergeCell ref="L140:L141"/>
    <mergeCell ref="M140:M141"/>
    <mergeCell ref="L110:L113"/>
    <mergeCell ref="G331:G334"/>
    <mergeCell ref="N600:N605"/>
    <mergeCell ref="O600:O605"/>
    <mergeCell ref="G600:G605"/>
    <mergeCell ref="H600:H605"/>
    <mergeCell ref="I600:I605"/>
    <mergeCell ref="J600:K605"/>
    <mergeCell ref="G571:G577"/>
    <mergeCell ref="I571:I577"/>
    <mergeCell ref="G585:G588"/>
    <mergeCell ref="P600:P605"/>
    <mergeCell ref="N606:N608"/>
    <mergeCell ref="O606:O608"/>
    <mergeCell ref="J372:K372"/>
    <mergeCell ref="P609:P615"/>
    <mergeCell ref="P606:P608"/>
    <mergeCell ref="L384:L394"/>
    <mergeCell ref="L585:L588"/>
    <mergeCell ref="L498:L502"/>
    <mergeCell ref="L495:L496"/>
    <mergeCell ref="N616:N619"/>
    <mergeCell ref="O616:O619"/>
    <mergeCell ref="P616:P619"/>
    <mergeCell ref="M249:M251"/>
    <mergeCell ref="P331:P334"/>
    <mergeCell ref="M609:M615"/>
    <mergeCell ref="N609:N615"/>
    <mergeCell ref="O609:O615"/>
    <mergeCell ref="O249:O251"/>
    <mergeCell ref="N366:N369"/>
    <mergeCell ref="B405:B407"/>
    <mergeCell ref="B85:B86"/>
    <mergeCell ref="A478:A479"/>
    <mergeCell ref="O331:O334"/>
    <mergeCell ref="N249:N251"/>
    <mergeCell ref="M616:M619"/>
    <mergeCell ref="J609:K615"/>
    <mergeCell ref="L609:L615"/>
    <mergeCell ref="L606:L608"/>
    <mergeCell ref="M606:M608"/>
    <mergeCell ref="G184:G187"/>
    <mergeCell ref="H184:H187"/>
    <mergeCell ref="I184:I187"/>
    <mergeCell ref="J184:K187"/>
    <mergeCell ref="L184:L187"/>
    <mergeCell ref="M184:M187"/>
    <mergeCell ref="N184:N187"/>
    <mergeCell ref="O184:O187"/>
    <mergeCell ref="P184:P187"/>
    <mergeCell ref="J364:K364"/>
    <mergeCell ref="L364:L365"/>
    <mergeCell ref="M364:M365"/>
    <mergeCell ref="N364:N365"/>
    <mergeCell ref="O364:O365"/>
    <mergeCell ref="P364:P365"/>
    <mergeCell ref="J365:K365"/>
    <mergeCell ref="G366:G369"/>
    <mergeCell ref="H366:H369"/>
    <mergeCell ref="I366:I369"/>
    <mergeCell ref="J366:K369"/>
    <mergeCell ref="L366:L369"/>
    <mergeCell ref="M366:M369"/>
  </mergeCells>
  <printOptions/>
  <pageMargins left="0.24" right="0.19" top="0.33" bottom="0.37" header="0.2" footer="0.2"/>
  <pageSetup horizontalDpi="180" verticalDpi="180" orientation="landscape" paperSize="9" r:id="rId3"/>
  <ignoredErrors>
    <ignoredError sqref="N301 G350" numberStoredAsText="1"/>
    <ignoredError sqref="R283 R34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2015-04-02T05:56:19Z</cp:lastPrinted>
  <dcterms:created xsi:type="dcterms:W3CDTF">2006-09-28T05:33:49Z</dcterms:created>
  <dcterms:modified xsi:type="dcterms:W3CDTF">2015-08-25T12:02:47Z</dcterms:modified>
  <cp:category/>
  <cp:version/>
  <cp:contentType/>
  <cp:contentStatus/>
</cp:coreProperties>
</file>